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Volumes/ipna-data$/EDV/aa_Web/PDFs/AZpdf/"/>
    </mc:Choice>
  </mc:AlternateContent>
  <bookViews>
    <workbookView xWindow="120" yWindow="460" windowWidth="29000" windowHeight="14700"/>
  </bookViews>
  <sheets>
    <sheet name="Tab.1" sheetId="1" r:id="rId1"/>
    <sheet name="Tab.2" sheetId="2" r:id="rId2"/>
    <sheet name="Tab.3" sheetId="11" r:id="rId3"/>
    <sheet name="Tab.4" sheetId="10" r:id="rId4"/>
    <sheet name="Tab.5" sheetId="9" r:id="rId5"/>
    <sheet name="Tab.6" sheetId="12" r:id="rId6"/>
    <sheet name="Tab.7" sheetId="7" r:id="rId7"/>
    <sheet name="Tab.8" sheetId="6" r:id="rId8"/>
    <sheet name="Tab.9" sheetId="5" r:id="rId9"/>
    <sheet name="Tab.10" sheetId="21" r:id="rId10"/>
    <sheet name="Tab.11" sheetId="4" r:id="rId11"/>
    <sheet name="Tab.12" sheetId="20" r:id="rId12"/>
    <sheet name="Tab.13" sheetId="19" r:id="rId13"/>
    <sheet name="Tab.14" sheetId="18" r:id="rId14"/>
    <sheet name="Tab.15" sheetId="17" r:id="rId15"/>
    <sheet name="Tab.16" sheetId="16" r:id="rId16"/>
    <sheet name="Tab.17" sheetId="15" r:id="rId17"/>
    <sheet name="Tab.18" sheetId="14" r:id="rId18"/>
    <sheet name="Tab.19" sheetId="13" r:id="rId19"/>
  </sheets>
  <calcPr calcId="162913" concurrentCalc="0"/>
</workbook>
</file>

<file path=xl/calcChain.xml><?xml version="1.0" encoding="utf-8"?>
<calcChain xmlns="http://schemas.openxmlformats.org/spreadsheetml/2006/main">
  <c r="G18" i="1" l="1"/>
  <c r="G52" i="1"/>
  <c r="G54" i="1"/>
  <c r="F18" i="1"/>
  <c r="F52" i="1"/>
  <c r="F54" i="1"/>
  <c r="E18" i="1"/>
  <c r="E52" i="1"/>
  <c r="E54" i="1"/>
  <c r="G25" i="1"/>
  <c r="F25" i="1"/>
  <c r="E25" i="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D40" i="21"/>
  <c r="C40" i="21"/>
  <c r="B40" i="21"/>
  <c r="E16" i="21"/>
  <c r="E17" i="21"/>
  <c r="E18" i="21"/>
  <c r="E19" i="21"/>
  <c r="E20" i="21"/>
  <c r="D20" i="21"/>
  <c r="C20" i="21"/>
  <c r="B20" i="21"/>
  <c r="E2" i="21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D15" i="21"/>
  <c r="C15" i="21"/>
  <c r="B15" i="21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F41" i="4"/>
  <c r="G40" i="4"/>
  <c r="F40" i="4"/>
  <c r="F39" i="4"/>
  <c r="F38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P27" i="4"/>
  <c r="O27" i="4"/>
  <c r="O26" i="4"/>
  <c r="Q25" i="4"/>
  <c r="O25" i="4"/>
  <c r="Q24" i="4"/>
  <c r="P24" i="4"/>
  <c r="O24" i="4"/>
  <c r="P23" i="4"/>
  <c r="O23" i="4"/>
  <c r="P22" i="4"/>
  <c r="O22" i="4"/>
  <c r="Q21" i="4"/>
  <c r="P21" i="4"/>
  <c r="O21" i="4"/>
  <c r="P20" i="4"/>
  <c r="O20" i="4"/>
  <c r="P19" i="4"/>
  <c r="O19" i="4"/>
  <c r="P18" i="4"/>
  <c r="O18" i="4"/>
  <c r="P17" i="4"/>
  <c r="O17" i="4"/>
  <c r="P16" i="4"/>
  <c r="O16" i="4"/>
  <c r="F27" i="4"/>
  <c r="F25" i="4"/>
  <c r="G24" i="4"/>
  <c r="F24" i="4"/>
  <c r="H23" i="4"/>
  <c r="F23" i="4"/>
  <c r="F21" i="4"/>
  <c r="G20" i="4"/>
  <c r="F20" i="4"/>
  <c r="G19" i="4"/>
  <c r="F19" i="4"/>
  <c r="G18" i="4"/>
  <c r="F18" i="4"/>
  <c r="P13" i="4"/>
  <c r="O13" i="4"/>
  <c r="P12" i="4"/>
  <c r="O12" i="4"/>
  <c r="Q11" i="4"/>
  <c r="P11" i="4"/>
  <c r="O11" i="4"/>
  <c r="Q10" i="4"/>
  <c r="P10" i="4"/>
  <c r="O10" i="4"/>
  <c r="Q9" i="4"/>
  <c r="P9" i="4"/>
  <c r="O9" i="4"/>
  <c r="P8" i="4"/>
  <c r="O8" i="4"/>
  <c r="Q7" i="4"/>
  <c r="P7" i="4"/>
  <c r="O7" i="4"/>
  <c r="P6" i="4"/>
  <c r="O6" i="4"/>
  <c r="P5" i="4"/>
  <c r="O5" i="4"/>
  <c r="O4" i="4"/>
  <c r="O3" i="4"/>
  <c r="P2" i="4"/>
  <c r="O2" i="4"/>
  <c r="G13" i="4"/>
  <c r="F13" i="4"/>
  <c r="G12" i="4"/>
  <c r="F12" i="4"/>
  <c r="G11" i="4"/>
  <c r="F11" i="4"/>
  <c r="G10" i="4"/>
  <c r="F10" i="4"/>
  <c r="H9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  <c r="F47" i="20"/>
  <c r="K47" i="20"/>
  <c r="E47" i="20"/>
  <c r="J47" i="20"/>
  <c r="D47" i="20"/>
  <c r="I47" i="20"/>
  <c r="C47" i="20"/>
  <c r="H47" i="20"/>
  <c r="B47" i="20"/>
  <c r="G47" i="20"/>
  <c r="K45" i="20"/>
  <c r="K44" i="20"/>
  <c r="J44" i="20"/>
  <c r="I44" i="20"/>
  <c r="H44" i="20"/>
  <c r="G44" i="20"/>
  <c r="K43" i="20"/>
  <c r="J43" i="20"/>
  <c r="I43" i="20"/>
  <c r="H43" i="20"/>
  <c r="G43" i="20"/>
  <c r="K42" i="20"/>
  <c r="J42" i="20"/>
  <c r="I42" i="20"/>
  <c r="H42" i="20"/>
  <c r="G42" i="20"/>
  <c r="F39" i="20"/>
  <c r="K39" i="20"/>
  <c r="E39" i="20"/>
  <c r="J39" i="20"/>
  <c r="D39" i="20"/>
  <c r="I39" i="20"/>
  <c r="C39" i="20"/>
  <c r="H39" i="20"/>
  <c r="B39" i="20"/>
  <c r="G39" i="20"/>
  <c r="K37" i="20"/>
  <c r="K36" i="20"/>
  <c r="J36" i="20"/>
  <c r="I36" i="20"/>
  <c r="H36" i="20"/>
  <c r="G36" i="20"/>
  <c r="K35" i="20"/>
  <c r="J35" i="20"/>
  <c r="I35" i="20"/>
  <c r="H35" i="20"/>
  <c r="G35" i="20"/>
  <c r="K34" i="20"/>
  <c r="J34" i="20"/>
  <c r="I34" i="20"/>
  <c r="H34" i="20"/>
  <c r="G34" i="20"/>
  <c r="F31" i="20"/>
  <c r="K31" i="20"/>
  <c r="E31" i="20"/>
  <c r="J31" i="20"/>
  <c r="D31" i="20"/>
  <c r="I31" i="20"/>
  <c r="C31" i="20"/>
  <c r="H31" i="20"/>
  <c r="B31" i="20"/>
  <c r="G31" i="20"/>
  <c r="K28" i="20"/>
  <c r="J28" i="20"/>
  <c r="I28" i="20"/>
  <c r="H28" i="20"/>
  <c r="G28" i="20"/>
  <c r="K27" i="20"/>
  <c r="J27" i="20"/>
  <c r="I27" i="20"/>
  <c r="H27" i="20"/>
  <c r="G27" i="20"/>
  <c r="K26" i="20"/>
  <c r="J26" i="20"/>
  <c r="I26" i="20"/>
  <c r="H26" i="20"/>
  <c r="G26" i="20"/>
  <c r="F23" i="20"/>
  <c r="K23" i="20"/>
  <c r="E23" i="20"/>
  <c r="J23" i="20"/>
  <c r="D23" i="20"/>
  <c r="I23" i="20"/>
  <c r="C23" i="20"/>
  <c r="H23" i="20"/>
  <c r="B23" i="20"/>
  <c r="G23" i="20"/>
  <c r="K21" i="20"/>
  <c r="K20" i="20"/>
  <c r="J20" i="20"/>
  <c r="I20" i="20"/>
  <c r="H20" i="20"/>
  <c r="G20" i="20"/>
  <c r="K19" i="20"/>
  <c r="J19" i="20"/>
  <c r="I19" i="20"/>
  <c r="H19" i="20"/>
  <c r="G19" i="20"/>
  <c r="K18" i="20"/>
  <c r="J18" i="20"/>
  <c r="I18" i="20"/>
  <c r="H18" i="20"/>
  <c r="G18" i="20"/>
  <c r="F15" i="20"/>
  <c r="K15" i="20"/>
  <c r="E15" i="20"/>
  <c r="J15" i="20"/>
  <c r="D15" i="20"/>
  <c r="I15" i="20"/>
  <c r="C15" i="20"/>
  <c r="H15" i="20"/>
  <c r="B15" i="20"/>
  <c r="G15" i="20"/>
  <c r="K12" i="20"/>
  <c r="J12" i="20"/>
  <c r="H12" i="20"/>
  <c r="K11" i="20"/>
  <c r="J11" i="20"/>
  <c r="I11" i="20"/>
  <c r="H11" i="20"/>
  <c r="G11" i="20"/>
  <c r="K10" i="20"/>
  <c r="J10" i="20"/>
  <c r="I10" i="20"/>
  <c r="H10" i="20"/>
  <c r="G10" i="20"/>
  <c r="F7" i="20"/>
  <c r="K7" i="20"/>
  <c r="E7" i="20"/>
  <c r="J7" i="20"/>
  <c r="D7" i="20"/>
  <c r="I7" i="20"/>
  <c r="C7" i="20"/>
  <c r="H7" i="20"/>
  <c r="B7" i="20"/>
  <c r="G7" i="20"/>
  <c r="K4" i="20"/>
  <c r="J4" i="20"/>
  <c r="I4" i="20"/>
  <c r="H4" i="20"/>
  <c r="G4" i="20"/>
  <c r="K3" i="20"/>
  <c r="J3" i="20"/>
  <c r="I3" i="20"/>
  <c r="H3" i="20"/>
  <c r="G3" i="20"/>
  <c r="K2" i="20"/>
  <c r="J2" i="20"/>
  <c r="I2" i="20"/>
  <c r="H2" i="20"/>
  <c r="G2" i="20"/>
  <c r="F41" i="19"/>
  <c r="E41" i="19"/>
  <c r="K41" i="19"/>
  <c r="D41" i="19"/>
  <c r="J41" i="19"/>
  <c r="C41" i="19"/>
  <c r="I41" i="19"/>
  <c r="B41" i="19"/>
  <c r="H41" i="19"/>
  <c r="K40" i="19"/>
  <c r="I40" i="19"/>
  <c r="K39" i="19"/>
  <c r="I39" i="19"/>
  <c r="H39" i="19"/>
  <c r="G39" i="19"/>
  <c r="K38" i="19"/>
  <c r="J38" i="19"/>
  <c r="I38" i="19"/>
  <c r="H38" i="19"/>
  <c r="G38" i="19"/>
  <c r="K37" i="19"/>
  <c r="J37" i="19"/>
  <c r="I37" i="19"/>
  <c r="H37" i="19"/>
  <c r="G37" i="19"/>
  <c r="F34" i="19"/>
  <c r="K34" i="19"/>
  <c r="E34" i="19"/>
  <c r="J34" i="19"/>
  <c r="D34" i="19"/>
  <c r="I34" i="19"/>
  <c r="C34" i="19"/>
  <c r="H34" i="19"/>
  <c r="B34" i="19"/>
  <c r="G34" i="19"/>
  <c r="K33" i="19"/>
  <c r="J33" i="19"/>
  <c r="I33" i="19"/>
  <c r="G33" i="19"/>
  <c r="K32" i="19"/>
  <c r="J32" i="19"/>
  <c r="I32" i="19"/>
  <c r="H32" i="19"/>
  <c r="G32" i="19"/>
  <c r="K31" i="19"/>
  <c r="J31" i="19"/>
  <c r="I31" i="19"/>
  <c r="H31" i="19"/>
  <c r="G31" i="19"/>
  <c r="J30" i="19"/>
  <c r="I30" i="19"/>
  <c r="H30" i="19"/>
  <c r="G30" i="19"/>
  <c r="F27" i="19"/>
  <c r="K27" i="19"/>
  <c r="E27" i="19"/>
  <c r="J27" i="19"/>
  <c r="D27" i="19"/>
  <c r="I27" i="19"/>
  <c r="C27" i="19"/>
  <c r="H27" i="19"/>
  <c r="B27" i="19"/>
  <c r="G27" i="19"/>
  <c r="K26" i="19"/>
  <c r="I26" i="19"/>
  <c r="K25" i="19"/>
  <c r="J25" i="19"/>
  <c r="I25" i="19"/>
  <c r="H25" i="19"/>
  <c r="G25" i="19"/>
  <c r="K24" i="19"/>
  <c r="J24" i="19"/>
  <c r="I24" i="19"/>
  <c r="H24" i="19"/>
  <c r="G24" i="19"/>
  <c r="J23" i="19"/>
  <c r="G23" i="19"/>
  <c r="F20" i="19"/>
  <c r="K20" i="19"/>
  <c r="E20" i="19"/>
  <c r="J20" i="19"/>
  <c r="D20" i="19"/>
  <c r="I20" i="19"/>
  <c r="C20" i="19"/>
  <c r="H20" i="19"/>
  <c r="B20" i="19"/>
  <c r="G20" i="19"/>
  <c r="K19" i="19"/>
  <c r="J19" i="19"/>
  <c r="G19" i="19"/>
  <c r="K18" i="19"/>
  <c r="J18" i="19"/>
  <c r="I18" i="19"/>
  <c r="H18" i="19"/>
  <c r="G18" i="19"/>
  <c r="K17" i="19"/>
  <c r="J17" i="19"/>
  <c r="I17" i="19"/>
  <c r="H17" i="19"/>
  <c r="G17" i="19"/>
  <c r="K16" i="19"/>
  <c r="J16" i="19"/>
  <c r="I16" i="19"/>
  <c r="H16" i="19"/>
  <c r="G16" i="19"/>
  <c r="F13" i="19"/>
  <c r="K13" i="19"/>
  <c r="E13" i="19"/>
  <c r="J13" i="19"/>
  <c r="D13" i="19"/>
  <c r="I13" i="19"/>
  <c r="C13" i="19"/>
  <c r="H13" i="19"/>
  <c r="B13" i="19"/>
  <c r="G13" i="19"/>
  <c r="K12" i="19"/>
  <c r="I12" i="19"/>
  <c r="K11" i="19"/>
  <c r="J11" i="19"/>
  <c r="I11" i="19"/>
  <c r="H11" i="19"/>
  <c r="G11" i="19"/>
  <c r="K10" i="19"/>
  <c r="J10" i="19"/>
  <c r="I10" i="19"/>
  <c r="H10" i="19"/>
  <c r="G10" i="19"/>
  <c r="K9" i="19"/>
  <c r="J9" i="19"/>
  <c r="H9" i="19"/>
  <c r="G9" i="19"/>
  <c r="F6" i="19"/>
  <c r="K6" i="19"/>
  <c r="E6" i="19"/>
  <c r="J6" i="19"/>
  <c r="D6" i="19"/>
  <c r="I6" i="19"/>
  <c r="C6" i="19"/>
  <c r="H6" i="19"/>
  <c r="B6" i="19"/>
  <c r="G6" i="19"/>
  <c r="K5" i="19"/>
  <c r="J5" i="19"/>
  <c r="I5" i="19"/>
  <c r="H5" i="19"/>
  <c r="G5" i="19"/>
  <c r="K4" i="19"/>
  <c r="J4" i="19"/>
  <c r="I4" i="19"/>
  <c r="H4" i="19"/>
  <c r="G4" i="19"/>
  <c r="K3" i="19"/>
  <c r="J3" i="19"/>
  <c r="I3" i="19"/>
  <c r="H3" i="19"/>
  <c r="G3" i="19"/>
  <c r="J2" i="19"/>
  <c r="I2" i="19"/>
  <c r="H2" i="19"/>
  <c r="G2" i="19"/>
  <c r="F47" i="18"/>
  <c r="K47" i="18"/>
  <c r="E47" i="18"/>
  <c r="J47" i="18"/>
  <c r="D47" i="18"/>
  <c r="I47" i="18"/>
  <c r="C47" i="18"/>
  <c r="H47" i="18"/>
  <c r="B47" i="18"/>
  <c r="G47" i="18"/>
  <c r="J46" i="18"/>
  <c r="I46" i="18"/>
  <c r="H46" i="18"/>
  <c r="G46" i="18"/>
  <c r="K45" i="18"/>
  <c r="K44" i="18"/>
  <c r="J44" i="18"/>
  <c r="I44" i="18"/>
  <c r="H44" i="18"/>
  <c r="G44" i="18"/>
  <c r="K43" i="18"/>
  <c r="I43" i="18"/>
  <c r="I42" i="18"/>
  <c r="H42" i="18"/>
  <c r="G42" i="18"/>
  <c r="F39" i="18"/>
  <c r="K39" i="18"/>
  <c r="E39" i="18"/>
  <c r="J39" i="18"/>
  <c r="D39" i="18"/>
  <c r="I39" i="18"/>
  <c r="C39" i="18"/>
  <c r="H39" i="18"/>
  <c r="B39" i="18"/>
  <c r="G39" i="18"/>
  <c r="K38" i="18"/>
  <c r="J38" i="18"/>
  <c r="I38" i="18"/>
  <c r="G38" i="18"/>
  <c r="K36" i="18"/>
  <c r="J36" i="18"/>
  <c r="I36" i="18"/>
  <c r="H36" i="18"/>
  <c r="G36" i="18"/>
  <c r="K35" i="18"/>
  <c r="J34" i="18"/>
  <c r="I34" i="18"/>
  <c r="H34" i="18"/>
  <c r="G34" i="18"/>
  <c r="F31" i="18"/>
  <c r="K31" i="18"/>
  <c r="E31" i="18"/>
  <c r="J31" i="18"/>
  <c r="D31" i="18"/>
  <c r="I31" i="18"/>
  <c r="C31" i="18"/>
  <c r="H31" i="18"/>
  <c r="B31" i="18"/>
  <c r="G31" i="18"/>
  <c r="K30" i="18"/>
  <c r="H30" i="18"/>
  <c r="K29" i="18"/>
  <c r="J29" i="18"/>
  <c r="K28" i="18"/>
  <c r="J28" i="18"/>
  <c r="I28" i="18"/>
  <c r="H28" i="18"/>
  <c r="G28" i="18"/>
  <c r="K27" i="18"/>
  <c r="K26" i="18"/>
  <c r="J26" i="18"/>
  <c r="H26" i="18"/>
  <c r="G26" i="18"/>
  <c r="F23" i="18"/>
  <c r="K23" i="18"/>
  <c r="E23" i="18"/>
  <c r="J23" i="18"/>
  <c r="D23" i="18"/>
  <c r="I23" i="18"/>
  <c r="C23" i="18"/>
  <c r="H23" i="18"/>
  <c r="B23" i="18"/>
  <c r="G23" i="18"/>
  <c r="K22" i="18"/>
  <c r="J22" i="18"/>
  <c r="I22" i="18"/>
  <c r="H22" i="18"/>
  <c r="G22" i="18"/>
  <c r="K21" i="18"/>
  <c r="J21" i="18"/>
  <c r="G21" i="18"/>
  <c r="K20" i="18"/>
  <c r="J20" i="18"/>
  <c r="I20" i="18"/>
  <c r="H20" i="18"/>
  <c r="G20" i="18"/>
  <c r="K19" i="18"/>
  <c r="I19" i="18"/>
  <c r="H19" i="18"/>
  <c r="J18" i="18"/>
  <c r="I18" i="18"/>
  <c r="H18" i="18"/>
  <c r="G18" i="18"/>
  <c r="F15" i="18"/>
  <c r="K15" i="18"/>
  <c r="E15" i="18"/>
  <c r="J15" i="18"/>
  <c r="D15" i="18"/>
  <c r="I15" i="18"/>
  <c r="C15" i="18"/>
  <c r="H15" i="18"/>
  <c r="B15" i="18"/>
  <c r="G15" i="18"/>
  <c r="K14" i="18"/>
  <c r="J14" i="18"/>
  <c r="G14" i="18"/>
  <c r="K13" i="18"/>
  <c r="K12" i="18"/>
  <c r="J12" i="18"/>
  <c r="I12" i="18"/>
  <c r="H12" i="18"/>
  <c r="G12" i="18"/>
  <c r="K11" i="18"/>
  <c r="J10" i="18"/>
  <c r="I10" i="18"/>
  <c r="H10" i="18"/>
  <c r="G10" i="18"/>
  <c r="F7" i="18"/>
  <c r="K7" i="18"/>
  <c r="E7" i="18"/>
  <c r="J7" i="18"/>
  <c r="D7" i="18"/>
  <c r="I7" i="18"/>
  <c r="C7" i="18"/>
  <c r="H7" i="18"/>
  <c r="B7" i="18"/>
  <c r="G7" i="18"/>
  <c r="K6" i="18"/>
  <c r="J6" i="18"/>
  <c r="H6" i="18"/>
  <c r="K5" i="18"/>
  <c r="K4" i="18"/>
  <c r="J4" i="18"/>
  <c r="I4" i="18"/>
  <c r="H4" i="18"/>
  <c r="G4" i="18"/>
  <c r="K3" i="18"/>
  <c r="J2" i="18"/>
  <c r="G2" i="18"/>
  <c r="D31" i="17"/>
  <c r="F31" i="17"/>
  <c r="E31" i="17"/>
  <c r="D30" i="17"/>
  <c r="F30" i="17"/>
  <c r="E30" i="17"/>
  <c r="D29" i="17"/>
  <c r="F29" i="17"/>
  <c r="E29" i="17"/>
  <c r="D27" i="17"/>
  <c r="F27" i="17"/>
  <c r="E27" i="17"/>
  <c r="D26" i="17"/>
  <c r="F26" i="17"/>
  <c r="E26" i="17"/>
  <c r="D25" i="17"/>
  <c r="F25" i="17"/>
  <c r="E25" i="17"/>
  <c r="D24" i="17"/>
  <c r="F24" i="17"/>
  <c r="E24" i="17"/>
  <c r="D23" i="17"/>
  <c r="F23" i="17"/>
  <c r="E23" i="17"/>
  <c r="D22" i="17"/>
  <c r="F22" i="17"/>
  <c r="E22" i="17"/>
  <c r="D21" i="17"/>
  <c r="F21" i="17"/>
  <c r="E21" i="17"/>
  <c r="D20" i="17"/>
  <c r="F20" i="17"/>
  <c r="E20" i="17"/>
  <c r="D19" i="17"/>
  <c r="F19" i="17"/>
  <c r="E19" i="17"/>
  <c r="D18" i="17"/>
  <c r="F18" i="17"/>
  <c r="E18" i="17"/>
  <c r="D17" i="17"/>
  <c r="F17" i="17"/>
  <c r="E17" i="17"/>
  <c r="D16" i="17"/>
  <c r="F16" i="17"/>
  <c r="E16" i="17"/>
  <c r="D14" i="17"/>
  <c r="F14" i="17"/>
  <c r="E14" i="17"/>
  <c r="D13" i="17"/>
  <c r="F13" i="17"/>
  <c r="E13" i="17"/>
  <c r="D11" i="17"/>
  <c r="F11" i="17"/>
  <c r="E11" i="17"/>
  <c r="D10" i="17"/>
  <c r="F10" i="17"/>
  <c r="E10" i="17"/>
  <c r="D9" i="17"/>
  <c r="F9" i="17"/>
  <c r="E9" i="17"/>
  <c r="D8" i="17"/>
  <c r="F8" i="17"/>
  <c r="E8" i="17"/>
  <c r="D7" i="17"/>
  <c r="F7" i="17"/>
  <c r="E7" i="17"/>
  <c r="D6" i="17"/>
  <c r="F6" i="17"/>
  <c r="E6" i="17"/>
  <c r="D5" i="17"/>
  <c r="F5" i="17"/>
  <c r="E5" i="17"/>
  <c r="D4" i="17"/>
  <c r="F4" i="17"/>
  <c r="E4" i="17"/>
  <c r="D3" i="17"/>
  <c r="F3" i="17"/>
  <c r="E3" i="17"/>
  <c r="D2" i="17"/>
  <c r="F2" i="17"/>
  <c r="E2" i="17"/>
  <c r="C7" i="16"/>
  <c r="C24" i="16"/>
  <c r="C29" i="16"/>
  <c r="C30" i="16"/>
  <c r="B7" i="16"/>
  <c r="B24" i="16"/>
  <c r="B29" i="16"/>
  <c r="B30" i="16"/>
  <c r="D2" i="14"/>
  <c r="D3" i="14"/>
  <c r="D4" i="14"/>
  <c r="D5" i="14"/>
  <c r="D7" i="14"/>
  <c r="D8" i="14"/>
  <c r="D9" i="14"/>
  <c r="D10" i="14"/>
  <c r="D11" i="14"/>
  <c r="D12" i="14"/>
  <c r="D13" i="14"/>
  <c r="D14" i="14"/>
  <c r="D15" i="14"/>
  <c r="D16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6" i="14"/>
  <c r="F3" i="13"/>
  <c r="F4" i="13"/>
  <c r="F5" i="13"/>
  <c r="F6" i="13"/>
  <c r="F7" i="13"/>
  <c r="F8" i="13"/>
  <c r="F9" i="13"/>
  <c r="F10" i="13"/>
  <c r="E3" i="13"/>
  <c r="E4" i="13"/>
  <c r="E5" i="13"/>
  <c r="E6" i="13"/>
  <c r="E7" i="13"/>
  <c r="E8" i="13"/>
  <c r="E9" i="13"/>
  <c r="E10" i="13"/>
  <c r="B18" i="13"/>
  <c r="C16" i="2"/>
  <c r="B16" i="2"/>
  <c r="D16" i="2"/>
  <c r="D3" i="2"/>
  <c r="D12" i="2"/>
  <c r="D6" i="2"/>
  <c r="D10" i="2"/>
  <c r="D14" i="2"/>
  <c r="D15" i="2"/>
  <c r="D13" i="2"/>
  <c r="D8" i="2"/>
  <c r="D2" i="2"/>
  <c r="D7" i="2"/>
  <c r="D9" i="2"/>
  <c r="D11" i="2"/>
  <c r="D4" i="2"/>
  <c r="D5" i="2"/>
  <c r="AG15" i="11"/>
  <c r="AG23" i="11"/>
  <c r="AG24" i="11"/>
  <c r="AG31" i="11"/>
  <c r="AG33" i="11"/>
  <c r="AF15" i="11"/>
  <c r="AF23" i="11"/>
  <c r="AF24" i="11"/>
  <c r="AF31" i="11"/>
  <c r="AF33" i="11"/>
  <c r="AE15" i="11"/>
  <c r="AE23" i="11"/>
  <c r="AE24" i="11"/>
  <c r="AE31" i="11"/>
  <c r="AE33" i="11"/>
  <c r="AD15" i="11"/>
  <c r="AD23" i="11"/>
  <c r="AD24" i="11"/>
  <c r="AD31" i="11"/>
  <c r="AD33" i="11"/>
  <c r="AC15" i="11"/>
  <c r="AC23" i="11"/>
  <c r="AC24" i="11"/>
  <c r="AC31" i="11"/>
  <c r="AC33" i="11"/>
  <c r="AB15" i="11"/>
  <c r="AB23" i="11"/>
  <c r="AB24" i="11"/>
  <c r="AB31" i="11"/>
  <c r="AB33" i="11"/>
  <c r="AA15" i="11"/>
  <c r="AA23" i="11"/>
  <c r="AA24" i="11"/>
  <c r="AA31" i="11"/>
  <c r="AA33" i="11"/>
  <c r="Z15" i="11"/>
  <c r="Z23" i="11"/>
  <c r="Z24" i="11"/>
  <c r="Z31" i="11"/>
  <c r="Z33" i="11"/>
  <c r="Y15" i="11"/>
  <c r="Y23" i="11"/>
  <c r="Y24" i="11"/>
  <c r="Y31" i="11"/>
  <c r="Y33" i="11"/>
  <c r="X15" i="11"/>
  <c r="X23" i="11"/>
  <c r="X24" i="11"/>
  <c r="X31" i="11"/>
  <c r="X33" i="11"/>
  <c r="W15" i="11"/>
  <c r="W23" i="11"/>
  <c r="W24" i="11"/>
  <c r="W31" i="11"/>
  <c r="W33" i="11"/>
  <c r="V15" i="11"/>
  <c r="V23" i="11"/>
  <c r="V24" i="11"/>
  <c r="V31" i="11"/>
  <c r="V33" i="11"/>
  <c r="U15" i="11"/>
  <c r="U23" i="11"/>
  <c r="U24" i="11"/>
  <c r="U31" i="11"/>
  <c r="U33" i="11"/>
  <c r="T15" i="11"/>
  <c r="T23" i="11"/>
  <c r="T24" i="11"/>
  <c r="T31" i="11"/>
  <c r="T33" i="11"/>
  <c r="S15" i="11"/>
  <c r="S23" i="11"/>
  <c r="S24" i="11"/>
  <c r="S31" i="11"/>
  <c r="S33" i="11"/>
  <c r="R15" i="11"/>
  <c r="R23" i="11"/>
  <c r="R24" i="11"/>
  <c r="R31" i="11"/>
  <c r="R33" i="11"/>
  <c r="Q15" i="11"/>
  <c r="Q23" i="11"/>
  <c r="Q24" i="11"/>
  <c r="Q31" i="11"/>
  <c r="Q33" i="11"/>
  <c r="P15" i="11"/>
  <c r="P23" i="11"/>
  <c r="P24" i="11"/>
  <c r="P31" i="11"/>
  <c r="P33" i="11"/>
  <c r="O15" i="11"/>
  <c r="O23" i="11"/>
  <c r="O24" i="11"/>
  <c r="O31" i="11"/>
  <c r="O33" i="11"/>
  <c r="N15" i="11"/>
  <c r="N23" i="11"/>
  <c r="N24" i="11"/>
  <c r="N31" i="11"/>
  <c r="N33" i="11"/>
  <c r="M15" i="11"/>
  <c r="M23" i="11"/>
  <c r="M24" i="11"/>
  <c r="M31" i="11"/>
  <c r="M33" i="11"/>
  <c r="L15" i="11"/>
  <c r="L23" i="11"/>
  <c r="L24" i="11"/>
  <c r="L31" i="11"/>
  <c r="L33" i="11"/>
  <c r="K15" i="11"/>
  <c r="K23" i="11"/>
  <c r="K24" i="11"/>
  <c r="K31" i="11"/>
  <c r="K33" i="11"/>
  <c r="J15" i="11"/>
  <c r="J23" i="11"/>
  <c r="J24" i="11"/>
  <c r="J31" i="11"/>
  <c r="J33" i="11"/>
  <c r="I15" i="11"/>
  <c r="I23" i="11"/>
  <c r="I24" i="11"/>
  <c r="I31" i="11"/>
  <c r="I33" i="11"/>
  <c r="H15" i="11"/>
  <c r="H23" i="11"/>
  <c r="H24" i="11"/>
  <c r="H31" i="11"/>
  <c r="H33" i="11"/>
  <c r="G15" i="11"/>
  <c r="G23" i="11"/>
  <c r="G24" i="11"/>
  <c r="G31" i="11"/>
  <c r="G33" i="11"/>
  <c r="F15" i="11"/>
  <c r="F23" i="11"/>
  <c r="F24" i="11"/>
  <c r="F31" i="11"/>
  <c r="F33" i="11"/>
  <c r="E15" i="11"/>
  <c r="E23" i="11"/>
  <c r="E24" i="11"/>
  <c r="E31" i="11"/>
  <c r="E33" i="11"/>
  <c r="D15" i="11"/>
  <c r="D23" i="11"/>
  <c r="D24" i="11"/>
  <c r="D31" i="11"/>
  <c r="D33" i="11"/>
  <c r="C15" i="11"/>
  <c r="C24" i="11"/>
  <c r="C31" i="11"/>
  <c r="C33" i="11"/>
  <c r="B15" i="11"/>
  <c r="B24" i="11"/>
  <c r="B31" i="11"/>
  <c r="B33" i="11"/>
  <c r="AY15" i="10"/>
  <c r="AY25" i="10"/>
  <c r="AY26" i="10"/>
  <c r="AY33" i="10"/>
  <c r="AY35" i="10"/>
  <c r="AX15" i="10"/>
  <c r="AX25" i="10"/>
  <c r="AX26" i="10"/>
  <c r="AX33" i="10"/>
  <c r="AX35" i="10"/>
  <c r="AW15" i="10"/>
  <c r="AW25" i="10"/>
  <c r="AW26" i="10"/>
  <c r="AW33" i="10"/>
  <c r="AW35" i="10"/>
  <c r="AV15" i="10"/>
  <c r="AV25" i="10"/>
  <c r="AV26" i="10"/>
  <c r="AV33" i="10"/>
  <c r="AV35" i="10"/>
  <c r="AU15" i="10"/>
  <c r="AU25" i="10"/>
  <c r="AU26" i="10"/>
  <c r="AU33" i="10"/>
  <c r="AU35" i="10"/>
  <c r="AT15" i="10"/>
  <c r="AT25" i="10"/>
  <c r="AT26" i="10"/>
  <c r="AT33" i="10"/>
  <c r="AT35" i="10"/>
  <c r="AS15" i="10"/>
  <c r="AS25" i="10"/>
  <c r="AS26" i="10"/>
  <c r="AS33" i="10"/>
  <c r="AS35" i="10"/>
  <c r="AR15" i="10"/>
  <c r="AR25" i="10"/>
  <c r="AR26" i="10"/>
  <c r="AR33" i="10"/>
  <c r="AR35" i="10"/>
  <c r="AQ15" i="10"/>
  <c r="AQ25" i="10"/>
  <c r="AQ26" i="10"/>
  <c r="AQ33" i="10"/>
  <c r="AQ35" i="10"/>
  <c r="AP15" i="10"/>
  <c r="AP25" i="10"/>
  <c r="AP26" i="10"/>
  <c r="AP33" i="10"/>
  <c r="AP35" i="10"/>
  <c r="AO15" i="10"/>
  <c r="AO25" i="10"/>
  <c r="AO26" i="10"/>
  <c r="AO33" i="10"/>
  <c r="AO35" i="10"/>
  <c r="AN15" i="10"/>
  <c r="AN25" i="10"/>
  <c r="AN26" i="10"/>
  <c r="AN33" i="10"/>
  <c r="AN35" i="10"/>
  <c r="AM15" i="10"/>
  <c r="AM25" i="10"/>
  <c r="AM26" i="10"/>
  <c r="AM33" i="10"/>
  <c r="AM35" i="10"/>
  <c r="AL15" i="10"/>
  <c r="AL25" i="10"/>
  <c r="AL26" i="10"/>
  <c r="AL33" i="10"/>
  <c r="AL35" i="10"/>
  <c r="AK15" i="10"/>
  <c r="AK25" i="10"/>
  <c r="AK26" i="10"/>
  <c r="AK33" i="10"/>
  <c r="AK35" i="10"/>
  <c r="AJ15" i="10"/>
  <c r="AJ25" i="10"/>
  <c r="AJ26" i="10"/>
  <c r="AJ33" i="10"/>
  <c r="AJ35" i="10"/>
  <c r="AI15" i="10"/>
  <c r="AI25" i="10"/>
  <c r="AI26" i="10"/>
  <c r="AI33" i="10"/>
  <c r="AI35" i="10"/>
  <c r="AH15" i="10"/>
  <c r="AH25" i="10"/>
  <c r="AH26" i="10"/>
  <c r="AH33" i="10"/>
  <c r="AH35" i="10"/>
  <c r="AG15" i="10"/>
  <c r="AG25" i="10"/>
  <c r="AG26" i="10"/>
  <c r="AG33" i="10"/>
  <c r="AG35" i="10"/>
  <c r="AF15" i="10"/>
  <c r="AF25" i="10"/>
  <c r="AF26" i="10"/>
  <c r="AF33" i="10"/>
  <c r="AF35" i="10"/>
  <c r="AE15" i="10"/>
  <c r="AE25" i="10"/>
  <c r="AE26" i="10"/>
  <c r="AE33" i="10"/>
  <c r="AE35" i="10"/>
  <c r="AD15" i="10"/>
  <c r="AD25" i="10"/>
  <c r="AD26" i="10"/>
  <c r="AD33" i="10"/>
  <c r="AD35" i="10"/>
  <c r="AC15" i="10"/>
  <c r="AC25" i="10"/>
  <c r="AC26" i="10"/>
  <c r="AC33" i="10"/>
  <c r="AC35" i="10"/>
  <c r="AB15" i="10"/>
  <c r="AB25" i="10"/>
  <c r="AB26" i="10"/>
  <c r="AB33" i="10"/>
  <c r="AB35" i="10"/>
  <c r="AA15" i="10"/>
  <c r="AA25" i="10"/>
  <c r="AA26" i="10"/>
  <c r="AA33" i="10"/>
  <c r="AA35" i="10"/>
  <c r="Z15" i="10"/>
  <c r="Z25" i="10"/>
  <c r="Z26" i="10"/>
  <c r="Z33" i="10"/>
  <c r="Z35" i="10"/>
  <c r="Y15" i="10"/>
  <c r="Y25" i="10"/>
  <c r="Y26" i="10"/>
  <c r="Y33" i="10"/>
  <c r="Y35" i="10"/>
  <c r="X15" i="10"/>
  <c r="X25" i="10"/>
  <c r="X26" i="10"/>
  <c r="X33" i="10"/>
  <c r="X35" i="10"/>
  <c r="W15" i="10"/>
  <c r="W25" i="10"/>
  <c r="W26" i="10"/>
  <c r="W33" i="10"/>
  <c r="W35" i="10"/>
  <c r="V15" i="10"/>
  <c r="V25" i="10"/>
  <c r="V26" i="10"/>
  <c r="V33" i="10"/>
  <c r="V35" i="10"/>
  <c r="U15" i="10"/>
  <c r="U25" i="10"/>
  <c r="U26" i="10"/>
  <c r="U33" i="10"/>
  <c r="U35" i="10"/>
  <c r="T15" i="10"/>
  <c r="T25" i="10"/>
  <c r="T26" i="10"/>
  <c r="T33" i="10"/>
  <c r="T35" i="10"/>
  <c r="S15" i="10"/>
  <c r="S25" i="10"/>
  <c r="S26" i="10"/>
  <c r="S33" i="10"/>
  <c r="S35" i="10"/>
  <c r="R15" i="10"/>
  <c r="R25" i="10"/>
  <c r="R26" i="10"/>
  <c r="R33" i="10"/>
  <c r="R35" i="10"/>
  <c r="Q15" i="10"/>
  <c r="Q25" i="10"/>
  <c r="Q26" i="10"/>
  <c r="Q33" i="10"/>
  <c r="Q35" i="10"/>
  <c r="P15" i="10"/>
  <c r="P25" i="10"/>
  <c r="P26" i="10"/>
  <c r="P33" i="10"/>
  <c r="P35" i="10"/>
  <c r="O15" i="10"/>
  <c r="O25" i="10"/>
  <c r="O26" i="10"/>
  <c r="O33" i="10"/>
  <c r="O35" i="10"/>
  <c r="N15" i="10"/>
  <c r="N25" i="10"/>
  <c r="N26" i="10"/>
  <c r="N33" i="10"/>
  <c r="N35" i="10"/>
  <c r="M15" i="10"/>
  <c r="M25" i="10"/>
  <c r="M26" i="10"/>
  <c r="M33" i="10"/>
  <c r="M35" i="10"/>
  <c r="L15" i="10"/>
  <c r="L25" i="10"/>
  <c r="L26" i="10"/>
  <c r="L33" i="10"/>
  <c r="L35" i="10"/>
  <c r="K15" i="10"/>
  <c r="K25" i="10"/>
  <c r="K26" i="10"/>
  <c r="K33" i="10"/>
  <c r="K35" i="10"/>
  <c r="J15" i="10"/>
  <c r="J25" i="10"/>
  <c r="J26" i="10"/>
  <c r="J33" i="10"/>
  <c r="J35" i="10"/>
  <c r="I15" i="10"/>
  <c r="I25" i="10"/>
  <c r="I26" i="10"/>
  <c r="I33" i="10"/>
  <c r="I35" i="10"/>
  <c r="H15" i="10"/>
  <c r="H25" i="10"/>
  <c r="H26" i="10"/>
  <c r="H33" i="10"/>
  <c r="H35" i="10"/>
  <c r="G15" i="10"/>
  <c r="G25" i="10"/>
  <c r="G26" i="10"/>
  <c r="G33" i="10"/>
  <c r="G35" i="10"/>
  <c r="F15" i="10"/>
  <c r="F25" i="10"/>
  <c r="F26" i="10"/>
  <c r="F33" i="10"/>
  <c r="F35" i="10"/>
  <c r="E15" i="10"/>
  <c r="E25" i="10"/>
  <c r="E26" i="10"/>
  <c r="E33" i="10"/>
  <c r="E35" i="10"/>
  <c r="D15" i="10"/>
  <c r="D25" i="10"/>
  <c r="D26" i="10"/>
  <c r="D33" i="10"/>
  <c r="D35" i="10"/>
  <c r="C15" i="10"/>
  <c r="C25" i="10"/>
  <c r="C26" i="10"/>
  <c r="C33" i="10"/>
  <c r="C35" i="10"/>
  <c r="B15" i="10"/>
  <c r="B25" i="10"/>
  <c r="B26" i="10"/>
  <c r="B33" i="10"/>
  <c r="B35" i="10"/>
  <c r="K15" i="9"/>
  <c r="K27" i="9"/>
  <c r="K28" i="9"/>
  <c r="K33" i="9"/>
  <c r="K35" i="9"/>
  <c r="J15" i="9"/>
  <c r="J27" i="9"/>
  <c r="J28" i="9"/>
  <c r="J33" i="9"/>
  <c r="J35" i="9"/>
  <c r="I15" i="9"/>
  <c r="I27" i="9"/>
  <c r="I28" i="9"/>
  <c r="I33" i="9"/>
  <c r="I35" i="9"/>
  <c r="H15" i="9"/>
  <c r="H27" i="9"/>
  <c r="H28" i="9"/>
  <c r="H33" i="9"/>
  <c r="H35" i="9"/>
  <c r="G15" i="9"/>
  <c r="G27" i="9"/>
  <c r="G28" i="9"/>
  <c r="G33" i="9"/>
  <c r="G35" i="9"/>
  <c r="F15" i="9"/>
  <c r="F27" i="9"/>
  <c r="F28" i="9"/>
  <c r="F33" i="9"/>
  <c r="F35" i="9"/>
  <c r="E15" i="9"/>
  <c r="E27" i="9"/>
  <c r="E28" i="9"/>
  <c r="E33" i="9"/>
  <c r="E35" i="9"/>
  <c r="D15" i="9"/>
  <c r="D27" i="9"/>
  <c r="D28" i="9"/>
  <c r="D33" i="9"/>
  <c r="D35" i="9"/>
  <c r="C15" i="9"/>
  <c r="C27" i="9"/>
  <c r="C28" i="9"/>
  <c r="C33" i="9"/>
  <c r="C35" i="9"/>
  <c r="B15" i="9"/>
  <c r="B27" i="9"/>
  <c r="B28" i="9"/>
  <c r="B33" i="9"/>
  <c r="B35" i="9"/>
  <c r="AG56" i="7"/>
  <c r="AF56" i="7"/>
  <c r="AG35" i="7"/>
  <c r="AF35" i="7"/>
  <c r="AG29" i="7"/>
  <c r="AF29" i="7"/>
  <c r="AG23" i="7"/>
  <c r="AF23" i="7"/>
  <c r="AG20" i="7"/>
  <c r="AF20" i="7"/>
  <c r="AG11" i="7"/>
  <c r="AF11" i="7"/>
  <c r="AE56" i="7"/>
  <c r="AD56" i="7"/>
  <c r="AE35" i="7"/>
  <c r="AD35" i="7"/>
  <c r="AE29" i="7"/>
  <c r="AD29" i="7"/>
  <c r="AE23" i="7"/>
  <c r="AD23" i="7"/>
  <c r="AE20" i="7"/>
  <c r="AD20" i="7"/>
  <c r="AE11" i="7"/>
  <c r="AD11" i="7"/>
  <c r="AC56" i="7"/>
  <c r="AB56" i="7"/>
  <c r="AC35" i="7"/>
  <c r="AB35" i="7"/>
  <c r="AC29" i="7"/>
  <c r="AB29" i="7"/>
  <c r="AC23" i="7"/>
  <c r="AB23" i="7"/>
  <c r="AC20" i="7"/>
  <c r="AB20" i="7"/>
  <c r="AC11" i="7"/>
  <c r="AB11" i="7"/>
  <c r="AA56" i="7"/>
  <c r="Z56" i="7"/>
  <c r="AA35" i="7"/>
  <c r="Z35" i="7"/>
  <c r="AA29" i="7"/>
  <c r="Z29" i="7"/>
  <c r="AA23" i="7"/>
  <c r="Z23" i="7"/>
  <c r="AA20" i="7"/>
  <c r="Z20" i="7"/>
  <c r="AA11" i="7"/>
  <c r="Z11" i="7"/>
  <c r="Y56" i="7"/>
  <c r="X56" i="7"/>
  <c r="Y35" i="7"/>
  <c r="X35" i="7"/>
  <c r="Y29" i="7"/>
  <c r="X29" i="7"/>
  <c r="Y23" i="7"/>
  <c r="X23" i="7"/>
  <c r="Y20" i="7"/>
  <c r="X20" i="7"/>
  <c r="Y11" i="7"/>
  <c r="X11" i="7"/>
  <c r="W56" i="7"/>
  <c r="V56" i="7"/>
  <c r="W35" i="7"/>
  <c r="V35" i="7"/>
  <c r="W29" i="7"/>
  <c r="V29" i="7"/>
  <c r="W23" i="7"/>
  <c r="V23" i="7"/>
  <c r="W20" i="7"/>
  <c r="V20" i="7"/>
  <c r="W11" i="7"/>
  <c r="V11" i="7"/>
  <c r="E56" i="7"/>
  <c r="D56" i="7"/>
  <c r="E35" i="7"/>
  <c r="D35" i="7"/>
  <c r="E29" i="7"/>
  <c r="D29" i="7"/>
  <c r="E23" i="7"/>
  <c r="D23" i="7"/>
  <c r="E20" i="7"/>
  <c r="D20" i="7"/>
  <c r="E11" i="7"/>
  <c r="D11" i="7"/>
  <c r="U56" i="7"/>
  <c r="T56" i="7"/>
  <c r="U35" i="7"/>
  <c r="T35" i="7"/>
  <c r="U29" i="7"/>
  <c r="T29" i="7"/>
  <c r="U23" i="7"/>
  <c r="T23" i="7"/>
  <c r="U20" i="7"/>
  <c r="T20" i="7"/>
  <c r="U11" i="7"/>
  <c r="T11" i="7"/>
  <c r="S56" i="7"/>
  <c r="R56" i="7"/>
  <c r="S35" i="7"/>
  <c r="R35" i="7"/>
  <c r="S29" i="7"/>
  <c r="R29" i="7"/>
  <c r="S23" i="7"/>
  <c r="R23" i="7"/>
  <c r="S20" i="7"/>
  <c r="R20" i="7"/>
  <c r="S11" i="7"/>
  <c r="R11" i="7"/>
  <c r="Q56" i="7"/>
  <c r="P56" i="7"/>
  <c r="Q35" i="7"/>
  <c r="P35" i="7"/>
  <c r="Q29" i="7"/>
  <c r="P29" i="7"/>
  <c r="Q23" i="7"/>
  <c r="P23" i="7"/>
  <c r="Q20" i="7"/>
  <c r="P20" i="7"/>
  <c r="Q11" i="7"/>
  <c r="P11" i="7"/>
  <c r="O56" i="7"/>
  <c r="N56" i="7"/>
  <c r="O35" i="7"/>
  <c r="N35" i="7"/>
  <c r="O29" i="7"/>
  <c r="N29" i="7"/>
  <c r="O23" i="7"/>
  <c r="N23" i="7"/>
  <c r="O20" i="7"/>
  <c r="N20" i="7"/>
  <c r="O11" i="7"/>
  <c r="N11" i="7"/>
  <c r="C56" i="7"/>
  <c r="B56" i="7"/>
  <c r="C35" i="7"/>
  <c r="B35" i="7"/>
  <c r="C29" i="7"/>
  <c r="B29" i="7"/>
  <c r="C23" i="7"/>
  <c r="B23" i="7"/>
  <c r="C20" i="7"/>
  <c r="B20" i="7"/>
  <c r="C11" i="7"/>
  <c r="B11" i="7"/>
  <c r="M56" i="7"/>
  <c r="L56" i="7"/>
  <c r="M35" i="7"/>
  <c r="L35" i="7"/>
  <c r="M29" i="7"/>
  <c r="L29" i="7"/>
  <c r="M23" i="7"/>
  <c r="L23" i="7"/>
  <c r="M20" i="7"/>
  <c r="L20" i="7"/>
  <c r="M11" i="7"/>
  <c r="L11" i="7"/>
  <c r="K56" i="7"/>
  <c r="J56" i="7"/>
  <c r="K35" i="7"/>
  <c r="J35" i="7"/>
  <c r="K29" i="7"/>
  <c r="J29" i="7"/>
  <c r="K23" i="7"/>
  <c r="J23" i="7"/>
  <c r="K11" i="7"/>
  <c r="J11" i="7"/>
  <c r="I56" i="7"/>
  <c r="H56" i="7"/>
  <c r="I35" i="7"/>
  <c r="H35" i="7"/>
  <c r="I29" i="7"/>
  <c r="H29" i="7"/>
  <c r="I23" i="7"/>
  <c r="H23" i="7"/>
  <c r="I20" i="7"/>
  <c r="H20" i="7"/>
  <c r="I11" i="7"/>
  <c r="H11" i="7"/>
  <c r="G56" i="7"/>
  <c r="F56" i="7"/>
  <c r="G35" i="7"/>
  <c r="F35" i="7"/>
  <c r="G29" i="7"/>
  <c r="F29" i="7"/>
  <c r="G23" i="7"/>
  <c r="F23" i="7"/>
  <c r="G20" i="7"/>
  <c r="F20" i="7"/>
  <c r="G11" i="7"/>
  <c r="F11" i="7"/>
  <c r="AY49" i="6"/>
  <c r="AX49" i="6"/>
  <c r="AY35" i="6"/>
  <c r="AX35" i="6"/>
  <c r="AY29" i="6"/>
  <c r="AX29" i="6"/>
  <c r="AY23" i="6"/>
  <c r="AX23" i="6"/>
  <c r="AY20" i="6"/>
  <c r="AX20" i="6"/>
  <c r="AY11" i="6"/>
  <c r="AX11" i="6"/>
  <c r="AW49" i="6"/>
  <c r="AV49" i="6"/>
  <c r="AW35" i="6"/>
  <c r="AV35" i="6"/>
  <c r="AW29" i="6"/>
  <c r="AV29" i="6"/>
  <c r="AW23" i="6"/>
  <c r="AV23" i="6"/>
  <c r="AW20" i="6"/>
  <c r="AV20" i="6"/>
  <c r="AW11" i="6"/>
  <c r="AV11" i="6"/>
  <c r="AU49" i="6"/>
  <c r="AT49" i="6"/>
  <c r="AU35" i="6"/>
  <c r="AT35" i="6"/>
  <c r="AU29" i="6"/>
  <c r="AT29" i="6"/>
  <c r="AU23" i="6"/>
  <c r="AT23" i="6"/>
  <c r="AU20" i="6"/>
  <c r="AT20" i="6"/>
  <c r="AU11" i="6"/>
  <c r="AT11" i="6"/>
  <c r="AS11" i="6"/>
  <c r="AS20" i="6"/>
  <c r="AS23" i="6"/>
  <c r="AS29" i="6"/>
  <c r="AS35" i="6"/>
  <c r="AS49" i="6"/>
  <c r="AS51" i="6"/>
  <c r="AR11" i="6"/>
  <c r="AR20" i="6"/>
  <c r="AR23" i="6"/>
  <c r="AR29" i="6"/>
  <c r="AR35" i="6"/>
  <c r="AR49" i="6"/>
  <c r="AR51" i="6"/>
  <c r="AQ49" i="6"/>
  <c r="AP49" i="6"/>
  <c r="AQ29" i="6"/>
  <c r="AP29" i="6"/>
  <c r="AQ23" i="6"/>
  <c r="AP23" i="6"/>
  <c r="AQ20" i="6"/>
  <c r="AP20" i="6"/>
  <c r="AQ11" i="6"/>
  <c r="AP11" i="6"/>
  <c r="AO49" i="6"/>
  <c r="AN49" i="6"/>
  <c r="AO35" i="6"/>
  <c r="AN35" i="6"/>
  <c r="AO29" i="6"/>
  <c r="AN29" i="6"/>
  <c r="AO23" i="6"/>
  <c r="AN23" i="6"/>
  <c r="AO20" i="6"/>
  <c r="AN20" i="6"/>
  <c r="AO11" i="6"/>
  <c r="AN11" i="6"/>
  <c r="AM49" i="6"/>
  <c r="AL49" i="6"/>
  <c r="AM35" i="6"/>
  <c r="AL35" i="6"/>
  <c r="AM29" i="6"/>
  <c r="AL29" i="6"/>
  <c r="AM23" i="6"/>
  <c r="AL23" i="6"/>
  <c r="AM20" i="6"/>
  <c r="AL20" i="6"/>
  <c r="AM11" i="6"/>
  <c r="AL11" i="6"/>
  <c r="AK49" i="6"/>
  <c r="AJ49" i="6"/>
  <c r="AK35" i="6"/>
  <c r="AJ35" i="6"/>
  <c r="AK29" i="6"/>
  <c r="AJ29" i="6"/>
  <c r="AK23" i="6"/>
  <c r="AJ23" i="6"/>
  <c r="AK20" i="6"/>
  <c r="AJ20" i="6"/>
  <c r="AK11" i="6"/>
  <c r="AJ11" i="6"/>
  <c r="AI49" i="6"/>
  <c r="AH49" i="6"/>
  <c r="AI35" i="6"/>
  <c r="AH35" i="6"/>
  <c r="AI29" i="6"/>
  <c r="AH29" i="6"/>
  <c r="AI23" i="6"/>
  <c r="AH23" i="6"/>
  <c r="AI20" i="6"/>
  <c r="AH20" i="6"/>
  <c r="AI11" i="6"/>
  <c r="AH11" i="6"/>
  <c r="AG49" i="6"/>
  <c r="AF49" i="6"/>
  <c r="AG35" i="6"/>
  <c r="AF35" i="6"/>
  <c r="AG29" i="6"/>
  <c r="AF29" i="6"/>
  <c r="AG23" i="6"/>
  <c r="AF23" i="6"/>
  <c r="AG20" i="6"/>
  <c r="AF20" i="6"/>
  <c r="AG11" i="6"/>
  <c r="AF11" i="6"/>
  <c r="AE49" i="6"/>
  <c r="AD49" i="6"/>
  <c r="AE35" i="6"/>
  <c r="AD35" i="6"/>
  <c r="AE29" i="6"/>
  <c r="AD29" i="6"/>
  <c r="AE23" i="6"/>
  <c r="AD23" i="6"/>
  <c r="AE20" i="6"/>
  <c r="AD20" i="6"/>
  <c r="AE11" i="6"/>
  <c r="AD11" i="6"/>
  <c r="AC49" i="6"/>
  <c r="AB49" i="6"/>
  <c r="AC35" i="6"/>
  <c r="AB35" i="6"/>
  <c r="AC29" i="6"/>
  <c r="AB29" i="6"/>
  <c r="AC23" i="6"/>
  <c r="AB23" i="6"/>
  <c r="AC20" i="6"/>
  <c r="AB20" i="6"/>
  <c r="AC11" i="6"/>
  <c r="AB11" i="6"/>
  <c r="AA49" i="6"/>
  <c r="Z49" i="6"/>
  <c r="AA35" i="6"/>
  <c r="Z35" i="6"/>
  <c r="AA29" i="6"/>
  <c r="Z29" i="6"/>
  <c r="AA23" i="6"/>
  <c r="Z23" i="6"/>
  <c r="AA20" i="6"/>
  <c r="Z20" i="6"/>
  <c r="AA11" i="6"/>
  <c r="Z11" i="6"/>
  <c r="Y49" i="6"/>
  <c r="X49" i="6"/>
  <c r="Y35" i="6"/>
  <c r="X35" i="6"/>
  <c r="Y29" i="6"/>
  <c r="X29" i="6"/>
  <c r="Y23" i="6"/>
  <c r="X23" i="6"/>
  <c r="Y20" i="6"/>
  <c r="X20" i="6"/>
  <c r="Y11" i="6"/>
  <c r="X11" i="6"/>
  <c r="W49" i="6"/>
  <c r="V49" i="6"/>
  <c r="W35" i="6"/>
  <c r="V35" i="6"/>
  <c r="W29" i="6"/>
  <c r="V29" i="6"/>
  <c r="W23" i="6"/>
  <c r="V23" i="6"/>
  <c r="W20" i="6"/>
  <c r="V20" i="6"/>
  <c r="W11" i="6"/>
  <c r="V11" i="6"/>
  <c r="U49" i="6"/>
  <c r="T49" i="6"/>
  <c r="U35" i="6"/>
  <c r="T35" i="6"/>
  <c r="U29" i="6"/>
  <c r="T29" i="6"/>
  <c r="U23" i="6"/>
  <c r="T23" i="6"/>
  <c r="U20" i="6"/>
  <c r="T20" i="6"/>
  <c r="U11" i="6"/>
  <c r="T11" i="6"/>
  <c r="S49" i="6"/>
  <c r="R49" i="6"/>
  <c r="S35" i="6"/>
  <c r="R35" i="6"/>
  <c r="S29" i="6"/>
  <c r="R29" i="6"/>
  <c r="S23" i="6"/>
  <c r="R23" i="6"/>
  <c r="S20" i="6"/>
  <c r="R20" i="6"/>
  <c r="S11" i="6"/>
  <c r="R11" i="6"/>
  <c r="Q23" i="6"/>
  <c r="P23" i="6"/>
  <c r="Q11" i="6"/>
  <c r="P11" i="6"/>
  <c r="O49" i="6"/>
  <c r="N49" i="6"/>
  <c r="O35" i="6"/>
  <c r="N35" i="6"/>
  <c r="O29" i="6"/>
  <c r="N29" i="6"/>
  <c r="O23" i="6"/>
  <c r="N23" i="6"/>
  <c r="O20" i="6"/>
  <c r="N20" i="6"/>
  <c r="O11" i="6"/>
  <c r="N11" i="6"/>
  <c r="M49" i="6"/>
  <c r="L49" i="6"/>
  <c r="M35" i="6"/>
  <c r="L35" i="6"/>
  <c r="M29" i="6"/>
  <c r="L29" i="6"/>
  <c r="M23" i="6"/>
  <c r="L23" i="6"/>
  <c r="M20" i="6"/>
  <c r="L20" i="6"/>
  <c r="M11" i="6"/>
  <c r="L11" i="6"/>
  <c r="K49" i="6"/>
  <c r="J49" i="6"/>
  <c r="K35" i="6"/>
  <c r="J35" i="6"/>
  <c r="K29" i="6"/>
  <c r="J29" i="6"/>
  <c r="K23" i="6"/>
  <c r="J23" i="6"/>
  <c r="K20" i="6"/>
  <c r="J20" i="6"/>
  <c r="K11" i="6"/>
  <c r="J11" i="6"/>
  <c r="I49" i="6"/>
  <c r="H49" i="6"/>
  <c r="I35" i="6"/>
  <c r="H35" i="6"/>
  <c r="I29" i="6"/>
  <c r="H29" i="6"/>
  <c r="I23" i="6"/>
  <c r="H23" i="6"/>
  <c r="I20" i="6"/>
  <c r="H20" i="6"/>
  <c r="I11" i="6"/>
  <c r="H11" i="6"/>
  <c r="G49" i="6"/>
  <c r="F49" i="6"/>
  <c r="G35" i="6"/>
  <c r="F35" i="6"/>
  <c r="G29" i="6"/>
  <c r="F29" i="6"/>
  <c r="G23" i="6"/>
  <c r="F23" i="6"/>
  <c r="G20" i="6"/>
  <c r="F20" i="6"/>
  <c r="G11" i="6"/>
  <c r="F11" i="6"/>
  <c r="E49" i="6"/>
  <c r="D49" i="6"/>
  <c r="E35" i="6"/>
  <c r="D35" i="6"/>
  <c r="E29" i="6"/>
  <c r="D29" i="6"/>
  <c r="E23" i="6"/>
  <c r="D23" i="6"/>
  <c r="E20" i="6"/>
  <c r="D20" i="6"/>
  <c r="E11" i="6"/>
  <c r="D11" i="6"/>
  <c r="C49" i="6"/>
  <c r="B49" i="6"/>
  <c r="C35" i="6"/>
  <c r="B35" i="6"/>
  <c r="C29" i="6"/>
  <c r="B29" i="6"/>
  <c r="C23" i="6"/>
  <c r="B23" i="6"/>
  <c r="C20" i="6"/>
  <c r="B20" i="6"/>
  <c r="C11" i="6"/>
  <c r="B11" i="6"/>
  <c r="K49" i="5"/>
  <c r="J49" i="5"/>
  <c r="K35" i="5"/>
  <c r="J35" i="5"/>
  <c r="K29" i="5"/>
  <c r="J29" i="5"/>
  <c r="K23" i="5"/>
  <c r="J23" i="5"/>
  <c r="K20" i="5"/>
  <c r="J20" i="5"/>
  <c r="K11" i="5"/>
  <c r="J11" i="5"/>
  <c r="I49" i="5"/>
  <c r="H49" i="5"/>
  <c r="I35" i="5"/>
  <c r="H35" i="5"/>
  <c r="I29" i="5"/>
  <c r="H29" i="5"/>
  <c r="I23" i="5"/>
  <c r="H23" i="5"/>
  <c r="I20" i="5"/>
  <c r="H20" i="5"/>
  <c r="I11" i="5"/>
  <c r="H11" i="5"/>
  <c r="G49" i="5"/>
  <c r="F49" i="5"/>
  <c r="G35" i="5"/>
  <c r="F35" i="5"/>
  <c r="G29" i="5"/>
  <c r="F29" i="5"/>
  <c r="G23" i="5"/>
  <c r="F23" i="5"/>
  <c r="G20" i="5"/>
  <c r="F20" i="5"/>
  <c r="G11" i="5"/>
  <c r="F11" i="5"/>
  <c r="E49" i="5"/>
  <c r="D49" i="5"/>
  <c r="E35" i="5"/>
  <c r="D35" i="5"/>
  <c r="E29" i="5"/>
  <c r="D29" i="5"/>
  <c r="E23" i="5"/>
  <c r="D23" i="5"/>
  <c r="E20" i="5"/>
  <c r="D20" i="5"/>
  <c r="E11" i="5"/>
  <c r="D11" i="5"/>
  <c r="C49" i="5"/>
  <c r="B49" i="5"/>
  <c r="C35" i="5"/>
  <c r="B35" i="5"/>
  <c r="C29" i="5"/>
  <c r="B29" i="5"/>
  <c r="C23" i="5"/>
  <c r="B23" i="5"/>
  <c r="C20" i="5"/>
  <c r="B20" i="5"/>
  <c r="C11" i="5"/>
  <c r="B11" i="5"/>
</calcChain>
</file>

<file path=xl/sharedStrings.xml><?xml version="1.0" encoding="utf-8"?>
<sst xmlns="http://schemas.openxmlformats.org/spreadsheetml/2006/main" count="1354" uniqueCount="302">
  <si>
    <t>Identifikationscode</t>
  </si>
  <si>
    <t>Abtrag</t>
  </si>
  <si>
    <t>Aufnahme</t>
  </si>
  <si>
    <t>Anzahl</t>
  </si>
  <si>
    <t>Gewicht</t>
  </si>
  <si>
    <t>Grsch THEO1.Bc.01.2</t>
  </si>
  <si>
    <t>D05132</t>
  </si>
  <si>
    <t>vollständig</t>
  </si>
  <si>
    <t>D05134</t>
  </si>
  <si>
    <t>D05243</t>
  </si>
  <si>
    <t>Grsch THEO1.Bc.01.3</t>
  </si>
  <si>
    <t>D05115</t>
  </si>
  <si>
    <t>D05135</t>
  </si>
  <si>
    <t>D05236</t>
  </si>
  <si>
    <t>Grsch THEO1.Bc.01.4</t>
  </si>
  <si>
    <t>D05136</t>
  </si>
  <si>
    <t>Grsch THEO1.Bc.01.5</t>
  </si>
  <si>
    <t>D05111</t>
  </si>
  <si>
    <t>D05114</t>
  </si>
  <si>
    <t>ein von zwei Säcken</t>
  </si>
  <si>
    <t>D05122</t>
  </si>
  <si>
    <t>eine von drei Kisten</t>
  </si>
  <si>
    <t>D05125</t>
  </si>
  <si>
    <t>D05126</t>
  </si>
  <si>
    <t>D05130</t>
  </si>
  <si>
    <t>D05131</t>
  </si>
  <si>
    <t>Grsch THEO1.Bc.01.2 und 3</t>
  </si>
  <si>
    <t>D05238</t>
  </si>
  <si>
    <t>eine von zwei Kisten</t>
  </si>
  <si>
    <t>Grsch THEO1.Bc.01.2 und 4</t>
  </si>
  <si>
    <t>D05242</t>
  </si>
  <si>
    <t>Total ältere Abfallschicht</t>
  </si>
  <si>
    <t>D05046</t>
  </si>
  <si>
    <t>D05334</t>
  </si>
  <si>
    <t>D05322</t>
  </si>
  <si>
    <t>D05212</t>
  </si>
  <si>
    <t>D05321</t>
  </si>
  <si>
    <t>Strassenschichten zu älterer Abfallschicht</t>
  </si>
  <si>
    <t>Sch ARE2A01.Cc.1001-unten</t>
  </si>
  <si>
    <t>D05019</t>
  </si>
  <si>
    <t>ein von 3 Säcken</t>
  </si>
  <si>
    <t>D05020</t>
  </si>
  <si>
    <t>D05021</t>
  </si>
  <si>
    <t>D05022</t>
  </si>
  <si>
    <t>D05157</t>
  </si>
  <si>
    <t>D05160</t>
  </si>
  <si>
    <t>D05162</t>
  </si>
  <si>
    <t>D05166</t>
  </si>
  <si>
    <t>D05168</t>
  </si>
  <si>
    <t>D05169</t>
  </si>
  <si>
    <t>D05193</t>
  </si>
  <si>
    <t>D05194</t>
  </si>
  <si>
    <t>ein von 2 Säcken</t>
  </si>
  <si>
    <t>D05200</t>
  </si>
  <si>
    <t>D05201</t>
  </si>
  <si>
    <t>D05202</t>
  </si>
  <si>
    <t>D05205</t>
  </si>
  <si>
    <t>D05239</t>
  </si>
  <si>
    <t>D05240</t>
  </si>
  <si>
    <t>D05249</t>
  </si>
  <si>
    <t>Sch ARE2A01.Cc.1001-oben</t>
  </si>
  <si>
    <t>D05015</t>
  </si>
  <si>
    <t>D05016</t>
  </si>
  <si>
    <t>D05156</t>
  </si>
  <si>
    <t>D05180</t>
  </si>
  <si>
    <t>D05188</t>
  </si>
  <si>
    <t>D05189</t>
  </si>
  <si>
    <t>Total jüngere Abfallschicht</t>
  </si>
  <si>
    <t>Total</t>
  </si>
  <si>
    <t>FK-Nr.</t>
  </si>
  <si>
    <t>Anzahl ge-schätzt</t>
  </si>
  <si>
    <t>Nachge-wiesenes Handwerk</t>
  </si>
  <si>
    <t>R</t>
  </si>
  <si>
    <t xml:space="preserve"> -</t>
  </si>
  <si>
    <t>L</t>
  </si>
  <si>
    <t>R vermischt</t>
  </si>
  <si>
    <t>vermischt</t>
  </si>
  <si>
    <t>R vermischt (?)</t>
  </si>
  <si>
    <t>Tierart</t>
  </si>
  <si>
    <t>n</t>
  </si>
  <si>
    <t>g</t>
  </si>
  <si>
    <t>Hausrind</t>
  </si>
  <si>
    <t>Schaf</t>
  </si>
  <si>
    <t>Ziege</t>
  </si>
  <si>
    <t>Schaf/Ziege</t>
  </si>
  <si>
    <t>Schwein</t>
  </si>
  <si>
    <t>Hund</t>
  </si>
  <si>
    <t>Hauskatze</t>
  </si>
  <si>
    <t>Equide</t>
  </si>
  <si>
    <t xml:space="preserve">Haushuhn </t>
  </si>
  <si>
    <t>Hausente</t>
  </si>
  <si>
    <t>Columba</t>
  </si>
  <si>
    <t>Hausgans</t>
  </si>
  <si>
    <t>TOTAL HAUSTIERE</t>
  </si>
  <si>
    <t>Wildschwein</t>
  </si>
  <si>
    <t>Feldhase</t>
  </si>
  <si>
    <t>Haus-/Wildvogel</t>
  </si>
  <si>
    <t>Corvus Corax</t>
  </si>
  <si>
    <t>Corvus corone</t>
  </si>
  <si>
    <t>Arvicola terrestris</t>
  </si>
  <si>
    <t>Kl. Carnivoren</t>
  </si>
  <si>
    <t>Kleinnager</t>
  </si>
  <si>
    <t>Pisces indet.</t>
  </si>
  <si>
    <t>Mollusken</t>
  </si>
  <si>
    <t>TOTAL WILDTIERE</t>
  </si>
  <si>
    <t>TOTAL HAUS-/WILDTIERE</t>
  </si>
  <si>
    <t>indet. Gr.3</t>
  </si>
  <si>
    <t>indet.Gr.4</t>
  </si>
  <si>
    <t>indet.Gr.5</t>
  </si>
  <si>
    <t>indet.Gr.6 (inkl. Indet.geschätzt)</t>
  </si>
  <si>
    <t>TOTAL INDET</t>
  </si>
  <si>
    <t>Homo</t>
  </si>
  <si>
    <t>TOTAL</t>
  </si>
  <si>
    <t>indet.Gr.6 (inkl.Indet.ge.)</t>
  </si>
  <si>
    <t>Salmonidae</t>
  </si>
  <si>
    <t xml:space="preserve">Os cornu            </t>
  </si>
  <si>
    <t xml:space="preserve">Cranium             </t>
  </si>
  <si>
    <t xml:space="preserve">Dentes sup.         </t>
  </si>
  <si>
    <t xml:space="preserve">Dentes inf.         </t>
  </si>
  <si>
    <t xml:space="preserve">Dentes sup./inf.    </t>
  </si>
  <si>
    <t xml:space="preserve">Mandibula           </t>
  </si>
  <si>
    <t>Unter-/Oberkieferfrag.</t>
  </si>
  <si>
    <t xml:space="preserve">Hyoid               </t>
  </si>
  <si>
    <t xml:space="preserve">Total Kopf          </t>
  </si>
  <si>
    <t xml:space="preserve">Atlas               </t>
  </si>
  <si>
    <t xml:space="preserve">Epistropheus        </t>
  </si>
  <si>
    <t xml:space="preserve">Vert. cerv.         </t>
  </si>
  <si>
    <t xml:space="preserve">Vert. thor.         </t>
  </si>
  <si>
    <t xml:space="preserve">Vert. lumb.         </t>
  </si>
  <si>
    <t xml:space="preserve">Vert. sacrum        </t>
  </si>
  <si>
    <t xml:space="preserve">Vert. caud.         </t>
  </si>
  <si>
    <t xml:space="preserve">Vert. ind.          </t>
  </si>
  <si>
    <t xml:space="preserve">Total Wirbel        </t>
  </si>
  <si>
    <t xml:space="preserve">Costae              </t>
  </si>
  <si>
    <t xml:space="preserve">Sternum             </t>
  </si>
  <si>
    <t xml:space="preserve">Total Rumpf         </t>
  </si>
  <si>
    <t xml:space="preserve">Scapula             </t>
  </si>
  <si>
    <t xml:space="preserve">Humerus             </t>
  </si>
  <si>
    <t xml:space="preserve">Pelvis              </t>
  </si>
  <si>
    <t xml:space="preserve">Femur               </t>
  </si>
  <si>
    <t xml:space="preserve">Patella             </t>
  </si>
  <si>
    <t xml:space="preserve">Total Stylopodium   </t>
  </si>
  <si>
    <t xml:space="preserve">Radius              </t>
  </si>
  <si>
    <t xml:space="preserve">Ulna                </t>
  </si>
  <si>
    <t xml:space="preserve">Radius+Ulna         </t>
  </si>
  <si>
    <t xml:space="preserve">Tibia               </t>
  </si>
  <si>
    <t xml:space="preserve">Fibula              </t>
  </si>
  <si>
    <t xml:space="preserve">Total Zygopodium    </t>
  </si>
  <si>
    <t xml:space="preserve">Carpale             </t>
  </si>
  <si>
    <t xml:space="preserve">Metacarpus          </t>
  </si>
  <si>
    <t xml:space="preserve">Phalanges ant.      </t>
  </si>
  <si>
    <t xml:space="preserve">Astragalus          </t>
  </si>
  <si>
    <t xml:space="preserve">Calcaneus           </t>
  </si>
  <si>
    <t>Centrotarsale</t>
  </si>
  <si>
    <t>Tarsus</t>
  </si>
  <si>
    <t xml:space="preserve">Metatarsus          </t>
  </si>
  <si>
    <t>Phalanges post</t>
  </si>
  <si>
    <t xml:space="preserve">Carpale/Tarsale     </t>
  </si>
  <si>
    <t xml:space="preserve">Metapodia           </t>
  </si>
  <si>
    <t xml:space="preserve">Phalanges           </t>
  </si>
  <si>
    <t xml:space="preserve">Sesamoid            </t>
  </si>
  <si>
    <t xml:space="preserve">Total Autopodium    </t>
  </si>
  <si>
    <t xml:space="preserve">Indet.        </t>
  </si>
  <si>
    <t>os carpale II/III</t>
  </si>
  <si>
    <t>os carpi ulnare</t>
  </si>
  <si>
    <t>os carpi access.</t>
  </si>
  <si>
    <t>os carpi radiale</t>
  </si>
  <si>
    <t>Tarsus II +III</t>
  </si>
  <si>
    <t>os malleolare</t>
  </si>
  <si>
    <t xml:space="preserve">Total Stylop.   </t>
  </si>
  <si>
    <t>Total Zygop.</t>
  </si>
  <si>
    <t>os carpi intermed.</t>
  </si>
  <si>
    <t xml:space="preserve">Total Autop.  </t>
  </si>
  <si>
    <t>indet. Röhrenkn.</t>
  </si>
  <si>
    <t>Unter-/Oberkief.</t>
  </si>
  <si>
    <t>indet.Gr.6 (inkl. Indet.gesch.)</t>
  </si>
  <si>
    <t>Schädel</t>
  </si>
  <si>
    <t>Unterkiefer</t>
  </si>
  <si>
    <t>Wirbel</t>
  </si>
  <si>
    <t>Rippen</t>
  </si>
  <si>
    <t>Scapula</t>
  </si>
  <si>
    <t>Humerus</t>
  </si>
  <si>
    <t>Pelvis</t>
  </si>
  <si>
    <t>Femur</t>
  </si>
  <si>
    <t>Radius/Ulna</t>
  </si>
  <si>
    <t>Tibia</t>
  </si>
  <si>
    <t>Metapodien</t>
  </si>
  <si>
    <t>Carpalia/Tarsalia</t>
  </si>
  <si>
    <t>Hack-spuren (n)</t>
  </si>
  <si>
    <t>Schnitt-spuren (n)</t>
  </si>
  <si>
    <t>Re-tuschen (n)</t>
  </si>
  <si>
    <t>Hack-spuren (%)</t>
  </si>
  <si>
    <t>Schnitt-spuren (%)</t>
  </si>
  <si>
    <t>Re-tuschen (%)</t>
  </si>
  <si>
    <t>Re-tusch-en (n)</t>
  </si>
  <si>
    <t>Re-tusch-en (%)</t>
  </si>
  <si>
    <t>Carpalia/Tars.</t>
  </si>
  <si>
    <t>1/5 Länge</t>
  </si>
  <si>
    <t>2/5 Länge</t>
  </si>
  <si>
    <t>3/5 Länge</t>
  </si>
  <si>
    <t>4/5 Länge</t>
  </si>
  <si>
    <t>5/5 Länge</t>
  </si>
  <si>
    <t>Humerus (n)</t>
  </si>
  <si>
    <t>Femur (n)</t>
  </si>
  <si>
    <t>Tibia (n)</t>
  </si>
  <si>
    <t>Humerus (%)</t>
  </si>
  <si>
    <t>Femur (%)</t>
  </si>
  <si>
    <t>Tibia (%)</t>
  </si>
  <si>
    <t>Meta-podien (n)</t>
  </si>
  <si>
    <t>Radius/ Ulna (n)</t>
  </si>
  <si>
    <t>Radius/ Ulna (%)</t>
  </si>
  <si>
    <t>Meta-podien (%)</t>
  </si>
  <si>
    <t>&lt; 1/4</t>
  </si>
  <si>
    <t>1/4-1/2</t>
  </si>
  <si>
    <t>1/2-3/4</t>
  </si>
  <si>
    <t>3/4-4/4</t>
  </si>
  <si>
    <t>prox. Epiphyse</t>
  </si>
  <si>
    <t>prox. Epiphyse + Diaphyse</t>
  </si>
  <si>
    <t>Diaphyse</t>
  </si>
  <si>
    <t>distale Epiphyse + Diaphyse</t>
  </si>
  <si>
    <t>distale Epiphyse</t>
  </si>
  <si>
    <t>FK-Nummer</t>
  </si>
  <si>
    <t>Corpus (n)</t>
  </si>
  <si>
    <t>Corpus (%)</t>
  </si>
  <si>
    <t>Kopf-fragment (n)</t>
  </si>
  <si>
    <t>Kopf-fragment (%)</t>
  </si>
  <si>
    <t xml:space="preserve">Indet.Röhrenknochen     </t>
  </si>
  <si>
    <t>Indet. Plattenknochen</t>
  </si>
  <si>
    <t>Indet. Spongiosa</t>
  </si>
  <si>
    <t>Tarsus 2+3</t>
  </si>
  <si>
    <t>Os malleolare</t>
  </si>
  <si>
    <t>Indet.indet.</t>
  </si>
  <si>
    <t>Total indet.</t>
  </si>
  <si>
    <t xml:space="preserve">Total </t>
  </si>
  <si>
    <t>Hackversuche</t>
  </si>
  <si>
    <t>Tarsalia/Carpalia</t>
  </si>
  <si>
    <t>Hackversuche (nur Tarsalia)</t>
  </si>
  <si>
    <t>Hackspuren (%)</t>
  </si>
  <si>
    <t>Schnittspuren (%)</t>
  </si>
  <si>
    <t>Retuschen (%)</t>
  </si>
  <si>
    <t>231604.9/4536.5</t>
  </si>
  <si>
    <t>Knochenprobe</t>
  </si>
  <si>
    <t>g vorher</t>
  </si>
  <si>
    <t>g nachher</t>
  </si>
  <si>
    <t>Differenz</t>
  </si>
  <si>
    <t>Radius D05249</t>
  </si>
  <si>
    <t>Tibia D05249</t>
  </si>
  <si>
    <t>Schädel D05249</t>
  </si>
  <si>
    <t>Scapula D05249</t>
  </si>
  <si>
    <t>Rippe D05249</t>
  </si>
  <si>
    <t>Humerus D05249</t>
  </si>
  <si>
    <t>Femur D05249</t>
  </si>
  <si>
    <t>Tibia D05236</t>
  </si>
  <si>
    <t>Radius D05236</t>
  </si>
  <si>
    <t>Schädel D05236</t>
  </si>
  <si>
    <t>Scapula D05236</t>
  </si>
  <si>
    <t>Astragalus D05236</t>
  </si>
  <si>
    <t>Centrotarsale D05236</t>
  </si>
  <si>
    <t>Femur prox.Epiphyse D05236</t>
  </si>
  <si>
    <t>rezenter Femur unbehandelt</t>
  </si>
  <si>
    <t>rezenter Femur 1 h gekocht</t>
  </si>
  <si>
    <t>rezenter Femur 2 h gekocht</t>
  </si>
  <si>
    <t>rezenter Femur 3 h gekocht</t>
  </si>
  <si>
    <t>RippeD0 5236</t>
  </si>
  <si>
    <t>Humerus D05236</t>
  </si>
  <si>
    <t>Femur D05236</t>
  </si>
  <si>
    <t>Humerus dist.Epiphyse D05236</t>
  </si>
  <si>
    <t>Femur dist. Epiphyse D05236</t>
  </si>
  <si>
    <t>Ulnare D05236</t>
  </si>
  <si>
    <t>Radius prox. Epiphyse D05236</t>
  </si>
  <si>
    <t>Tibia dist. Epiphyse D05236</t>
  </si>
  <si>
    <t>Basel-Münsterhügel 101316</t>
  </si>
  <si>
    <t>Fundkomplexe mit Leimsiederabfällen</t>
  </si>
  <si>
    <t>Faktor (=vollständig oder teilweise aufgenommen)</t>
  </si>
  <si>
    <t>Total Leimsiederabfälle</t>
  </si>
  <si>
    <t>Vergleichsskelett (Hinterwälderkuh Inv. 2431)</t>
  </si>
  <si>
    <t>Berechnung Anzahl Schlachttiere</t>
  </si>
  <si>
    <t xml:space="preserve"> = Knochen von 51.1 Tieren</t>
  </si>
  <si>
    <t>Probennummer</t>
  </si>
  <si>
    <t>DGW</t>
  </si>
  <si>
    <t>TOTAL GROSSGRUPPEN</t>
  </si>
  <si>
    <t>Radius</t>
  </si>
  <si>
    <t>Bp</t>
  </si>
  <si>
    <t>SD</t>
  </si>
  <si>
    <t>Bd</t>
  </si>
  <si>
    <t>GL</t>
  </si>
  <si>
    <t>DC</t>
  </si>
  <si>
    <t>SB</t>
  </si>
  <si>
    <t>SH</t>
  </si>
  <si>
    <t>LAR</t>
  </si>
  <si>
    <t>D05236 Leimsieder-abfall</t>
  </si>
  <si>
    <t>D05238 Leimsieder-abfall</t>
  </si>
  <si>
    <t>D05135 Räucherei-abfall</t>
  </si>
  <si>
    <t>D05114 Räucherei-abfall</t>
  </si>
  <si>
    <t>D05022 Räucherei-abfall vermischt</t>
  </si>
  <si>
    <t>D05162 Räucherei-abfall vermischt</t>
  </si>
  <si>
    <t>Röhrenknochen</t>
  </si>
  <si>
    <t>Plattenknochen</t>
  </si>
  <si>
    <t>indet. Spongiosa</t>
  </si>
  <si>
    <t>Total untere Abfallschicht</t>
  </si>
  <si>
    <t>Total Strasse</t>
  </si>
  <si>
    <t>Total obere Abfallschicht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</si>
</sst>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0"/>
    <numFmt numFmtId="179" formatCode="0.0"/>
    <numFmt numFmtId="186" formatCode="0.0000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78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178" fontId="1" fillId="0" borderId="2" xfId="0" applyNumberFormat="1" applyFont="1" applyBorder="1"/>
    <xf numFmtId="0" fontId="1" fillId="0" borderId="8" xfId="0" applyFont="1" applyBorder="1"/>
    <xf numFmtId="178" fontId="1" fillId="0" borderId="8" xfId="0" applyNumberFormat="1" applyFont="1" applyBorder="1"/>
    <xf numFmtId="178" fontId="1" fillId="0" borderId="1" xfId="0" applyNumberFormat="1" applyFont="1" applyBorder="1"/>
    <xf numFmtId="0" fontId="1" fillId="0" borderId="0" xfId="0" applyFont="1"/>
    <xf numFmtId="178" fontId="1" fillId="0" borderId="0" xfId="0" applyNumberFormat="1" applyFont="1"/>
    <xf numFmtId="178" fontId="1" fillId="0" borderId="6" xfId="0" applyNumberFormat="1" applyFont="1" applyBorder="1"/>
    <xf numFmtId="0" fontId="0" fillId="0" borderId="0" xfId="0" applyAlignment="1">
      <alignment vertical="top"/>
    </xf>
    <xf numFmtId="0" fontId="1" fillId="0" borderId="9" xfId="0" applyFont="1" applyBorder="1"/>
    <xf numFmtId="0" fontId="1" fillId="0" borderId="10" xfId="0" applyFont="1" applyBorder="1"/>
    <xf numFmtId="178" fontId="1" fillId="0" borderId="9" xfId="0" applyNumberFormat="1" applyFont="1" applyBorder="1"/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178" fontId="1" fillId="0" borderId="1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79" fontId="7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NumberFormat="1" applyFont="1"/>
    <xf numFmtId="179" fontId="1" fillId="0" borderId="12" xfId="0" applyNumberFormat="1" applyFont="1" applyBorder="1"/>
    <xf numFmtId="0" fontId="1" fillId="0" borderId="11" xfId="0" applyFont="1" applyBorder="1"/>
    <xf numFmtId="0" fontId="0" fillId="0" borderId="0" xfId="0" applyAlignment="1">
      <alignment vertical="top" wrapText="1"/>
    </xf>
    <xf numFmtId="179" fontId="0" fillId="0" borderId="1" xfId="0" applyNumberFormat="1" applyBorder="1"/>
    <xf numFmtId="0" fontId="2" fillId="0" borderId="1" xfId="0" applyFont="1" applyBorder="1"/>
    <xf numFmtId="179" fontId="2" fillId="0" borderId="1" xfId="0" applyNumberFormat="1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2" xfId="0" applyFont="1" applyBorder="1"/>
    <xf numFmtId="0" fontId="7" fillId="0" borderId="8" xfId="0" applyFont="1" applyBorder="1"/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/>
    <xf numFmtId="0" fontId="7" fillId="0" borderId="14" xfId="0" applyFont="1" applyBorder="1"/>
    <xf numFmtId="0" fontId="7" fillId="0" borderId="11" xfId="0" applyFont="1" applyBorder="1"/>
    <xf numFmtId="0" fontId="7" fillId="0" borderId="9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0" fillId="0" borderId="15" xfId="0" applyBorder="1"/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8" xfId="0" applyBorder="1"/>
    <xf numFmtId="0" fontId="6" fillId="0" borderId="15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7" xfId="0" applyFont="1" applyBorder="1"/>
    <xf numFmtId="0" fontId="6" fillId="0" borderId="4" xfId="0" applyFont="1" applyBorder="1"/>
    <xf numFmtId="0" fontId="6" fillId="0" borderId="7" xfId="0" applyFont="1" applyBorder="1"/>
    <xf numFmtId="0" fontId="5" fillId="0" borderId="6" xfId="0" applyFont="1" applyBorder="1"/>
    <xf numFmtId="0" fontId="5" fillId="0" borderId="2" xfId="0" applyFont="1" applyBorder="1"/>
    <xf numFmtId="0" fontId="6" fillId="0" borderId="8" xfId="0" applyFont="1" applyBorder="1"/>
    <xf numFmtId="0" fontId="6" fillId="0" borderId="3" xfId="0" applyFont="1" applyBorder="1"/>
    <xf numFmtId="1" fontId="5" fillId="0" borderId="4" xfId="0" applyNumberFormat="1" applyFont="1" applyBorder="1"/>
    <xf numFmtId="0" fontId="5" fillId="0" borderId="8" xfId="0" applyFont="1" applyBorder="1"/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9" xfId="0" applyFont="1" applyBorder="1"/>
    <xf numFmtId="0" fontId="5" fillId="0" borderId="14" xfId="0" applyFont="1" applyBorder="1"/>
    <xf numFmtId="0" fontId="5" fillId="0" borderId="11" xfId="0" applyFont="1" applyBorder="1"/>
    <xf numFmtId="0" fontId="4" fillId="0" borderId="15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7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3" fillId="0" borderId="2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/>
    <xf numFmtId="0" fontId="4" fillId="0" borderId="14" xfId="0" applyFont="1" applyBorder="1"/>
    <xf numFmtId="0" fontId="4" fillId="0" borderId="11" xfId="0" applyFont="1" applyBorder="1"/>
    <xf numFmtId="0" fontId="4" fillId="0" borderId="9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179" fontId="3" fillId="0" borderId="1" xfId="0" applyNumberFormat="1" applyFont="1" applyBorder="1"/>
    <xf numFmtId="0" fontId="3" fillId="0" borderId="1" xfId="0" applyNumberFormat="1" applyFont="1" applyBorder="1"/>
    <xf numFmtId="0" fontId="1" fillId="0" borderId="1" xfId="0" applyFont="1" applyBorder="1" applyAlignment="1">
      <alignment vertical="top" wrapText="1"/>
    </xf>
    <xf numFmtId="179" fontId="1" fillId="0" borderId="1" xfId="0" applyNumberFormat="1" applyFont="1" applyBorder="1"/>
    <xf numFmtId="1" fontId="1" fillId="0" borderId="1" xfId="0" applyNumberFormat="1" applyFont="1" applyBorder="1"/>
    <xf numFmtId="186" fontId="1" fillId="0" borderId="1" xfId="0" applyNumberFormat="1" applyFont="1" applyBorder="1"/>
    <xf numFmtId="179" fontId="1" fillId="0" borderId="0" xfId="0" applyNumberFormat="1" applyFont="1" applyBorder="1"/>
    <xf numFmtId="179" fontId="1" fillId="0" borderId="7" xfId="0" applyNumberFormat="1" applyFont="1" applyBorder="1"/>
    <xf numFmtId="179" fontId="1" fillId="0" borderId="13" xfId="0" applyNumberFormat="1" applyFont="1" applyBorder="1"/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79" fontId="1" fillId="0" borderId="15" xfId="0" applyNumberFormat="1" applyFont="1" applyBorder="1"/>
    <xf numFmtId="179" fontId="1" fillId="0" borderId="5" xfId="0" applyNumberFormat="1" applyFont="1" applyBorder="1"/>
    <xf numFmtId="0" fontId="0" fillId="0" borderId="9" xfId="0" applyBorder="1"/>
    <xf numFmtId="0" fontId="0" fillId="0" borderId="11" xfId="0" applyBorder="1"/>
    <xf numFmtId="0" fontId="5" fillId="0" borderId="1" xfId="0" applyFont="1" applyBorder="1"/>
    <xf numFmtId="0" fontId="0" fillId="0" borderId="0" xfId="0" applyNumberFormat="1" applyBorder="1"/>
    <xf numFmtId="0" fontId="0" fillId="0" borderId="14" xfId="0" applyBorder="1"/>
    <xf numFmtId="0" fontId="0" fillId="0" borderId="2" xfId="0" applyBorder="1"/>
    <xf numFmtId="0" fontId="0" fillId="0" borderId="1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9" xfId="0" applyFont="1" applyBorder="1"/>
    <xf numFmtId="0" fontId="2" fillId="0" borderId="11" xfId="0" applyFont="1" applyBorder="1"/>
    <xf numFmtId="0" fontId="1" fillId="0" borderId="2" xfId="0" applyFont="1" applyFill="1" applyBorder="1"/>
    <xf numFmtId="0" fontId="1" fillId="0" borderId="1" xfId="0" applyFont="1" applyFill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J22" sqref="J22"/>
    </sheetView>
  </sheetViews>
  <sheetFormatPr baseColWidth="10" defaultRowHeight="13"/>
  <cols>
    <col min="1" max="1" width="21" style="13" customWidth="1"/>
    <col min="2" max="2" width="6.5" style="13" customWidth="1"/>
    <col min="3" max="3" width="5.6640625" style="14" customWidth="1"/>
    <col min="4" max="4" width="15.33203125" style="13" customWidth="1"/>
    <col min="5" max="6" width="6.1640625" style="13" customWidth="1"/>
    <col min="7" max="7" width="8.1640625" style="13" customWidth="1"/>
    <col min="8" max="8" width="11.5" style="28" customWidth="1"/>
  </cols>
  <sheetData>
    <row r="1" spans="1:8" s="16" customFormat="1" ht="33.75" customHeight="1">
      <c r="A1" s="20" t="s">
        <v>0</v>
      </c>
      <c r="B1" s="21" t="s">
        <v>69</v>
      </c>
      <c r="C1" s="22" t="s">
        <v>1</v>
      </c>
      <c r="D1" s="20" t="s">
        <v>2</v>
      </c>
      <c r="E1" s="20" t="s">
        <v>3</v>
      </c>
      <c r="F1" s="23" t="s">
        <v>70</v>
      </c>
      <c r="G1" s="20" t="s">
        <v>4</v>
      </c>
      <c r="H1" s="23" t="s">
        <v>71</v>
      </c>
    </row>
    <row r="2" spans="1:8">
      <c r="A2" s="2" t="s">
        <v>5</v>
      </c>
      <c r="B2" s="3" t="s">
        <v>6</v>
      </c>
      <c r="C2" s="4">
        <v>2.0209999999999999</v>
      </c>
      <c r="D2" s="2" t="s">
        <v>7</v>
      </c>
      <c r="E2" s="5">
        <v>3564</v>
      </c>
      <c r="F2" s="6">
        <v>1650</v>
      </c>
      <c r="G2" s="6">
        <v>25359.3</v>
      </c>
      <c r="H2" s="24" t="s">
        <v>72</v>
      </c>
    </row>
    <row r="3" spans="1:8">
      <c r="A3" s="2" t="s">
        <v>5</v>
      </c>
      <c r="B3" s="7" t="s">
        <v>8</v>
      </c>
      <c r="C3" s="4">
        <v>2.0219999999999998</v>
      </c>
      <c r="D3" s="2" t="s">
        <v>7</v>
      </c>
      <c r="E3" s="8">
        <v>85</v>
      </c>
      <c r="F3" s="2"/>
      <c r="G3" s="2">
        <v>680.8</v>
      </c>
      <c r="H3" s="25" t="s">
        <v>73</v>
      </c>
    </row>
    <row r="4" spans="1:8">
      <c r="A4" s="2" t="s">
        <v>5</v>
      </c>
      <c r="B4" s="7" t="s">
        <v>9</v>
      </c>
      <c r="C4" s="4">
        <v>9.0139999999999993</v>
      </c>
      <c r="D4" s="2" t="s">
        <v>7</v>
      </c>
      <c r="E4" s="8">
        <v>2744</v>
      </c>
      <c r="F4" s="2">
        <v>1100</v>
      </c>
      <c r="G4" s="2">
        <v>19076.7</v>
      </c>
      <c r="H4" s="25" t="s">
        <v>74</v>
      </c>
    </row>
    <row r="5" spans="1:8">
      <c r="A5" s="2" t="s">
        <v>10</v>
      </c>
      <c r="B5" s="7" t="s">
        <v>11</v>
      </c>
      <c r="C5" s="4">
        <v>2.016</v>
      </c>
      <c r="D5" s="2" t="s">
        <v>7</v>
      </c>
      <c r="E5" s="8">
        <v>706</v>
      </c>
      <c r="F5" s="2">
        <v>1400</v>
      </c>
      <c r="G5" s="2">
        <v>2999.2</v>
      </c>
      <c r="H5" s="25" t="s">
        <v>74</v>
      </c>
    </row>
    <row r="6" spans="1:8">
      <c r="A6" s="2" t="s">
        <v>10</v>
      </c>
      <c r="B6" s="7" t="s">
        <v>12</v>
      </c>
      <c r="C6" s="4">
        <v>2.0219999999999998</v>
      </c>
      <c r="D6" s="2" t="s">
        <v>7</v>
      </c>
      <c r="E6" s="8">
        <v>1078</v>
      </c>
      <c r="F6" s="2">
        <v>750</v>
      </c>
      <c r="G6" s="2">
        <v>8328.7999999999993</v>
      </c>
      <c r="H6" s="25" t="s">
        <v>72</v>
      </c>
    </row>
    <row r="7" spans="1:8">
      <c r="A7" s="2" t="s">
        <v>10</v>
      </c>
      <c r="B7" s="7" t="s">
        <v>13</v>
      </c>
      <c r="C7" s="4">
        <v>9.0120000000000005</v>
      </c>
      <c r="D7" s="2" t="s">
        <v>7</v>
      </c>
      <c r="E7" s="8">
        <v>25676</v>
      </c>
      <c r="F7" s="2">
        <v>25800</v>
      </c>
      <c r="G7" s="2">
        <v>58951.5</v>
      </c>
      <c r="H7" s="25" t="s">
        <v>74</v>
      </c>
    </row>
    <row r="8" spans="1:8">
      <c r="A8" s="2" t="s">
        <v>14</v>
      </c>
      <c r="B8" s="7" t="s">
        <v>15</v>
      </c>
      <c r="C8" s="4">
        <v>2.0219999999999998</v>
      </c>
      <c r="D8" s="2" t="s">
        <v>7</v>
      </c>
      <c r="E8" s="8">
        <v>193</v>
      </c>
      <c r="F8" s="2"/>
      <c r="G8" s="2">
        <v>1044.3</v>
      </c>
      <c r="H8" s="25" t="s">
        <v>73</v>
      </c>
    </row>
    <row r="9" spans="1:8">
      <c r="A9" s="2" t="s">
        <v>16</v>
      </c>
      <c r="B9" s="7" t="s">
        <v>17</v>
      </c>
      <c r="C9" s="4">
        <v>2.0150000000000001</v>
      </c>
      <c r="D9" s="2" t="s">
        <v>7</v>
      </c>
      <c r="E9" s="8">
        <v>158</v>
      </c>
      <c r="F9" s="2"/>
      <c r="G9" s="2">
        <v>208</v>
      </c>
      <c r="H9" s="25" t="s">
        <v>73</v>
      </c>
    </row>
    <row r="10" spans="1:8">
      <c r="A10" s="2" t="s">
        <v>16</v>
      </c>
      <c r="B10" s="2" t="s">
        <v>18</v>
      </c>
      <c r="C10" s="9">
        <v>2.0169999999999999</v>
      </c>
      <c r="D10" s="2" t="s">
        <v>19</v>
      </c>
      <c r="E10" s="2">
        <v>4171</v>
      </c>
      <c r="F10" s="2">
        <v>4000</v>
      </c>
      <c r="G10" s="2">
        <v>18062.7</v>
      </c>
      <c r="H10" s="25" t="s">
        <v>72</v>
      </c>
    </row>
    <row r="11" spans="1:8">
      <c r="A11" s="2" t="s">
        <v>16</v>
      </c>
      <c r="B11" s="2" t="s">
        <v>20</v>
      </c>
      <c r="C11" s="9">
        <v>2.0179999999999998</v>
      </c>
      <c r="D11" s="2" t="s">
        <v>21</v>
      </c>
      <c r="E11" s="2">
        <v>2510</v>
      </c>
      <c r="F11" s="2">
        <v>2000</v>
      </c>
      <c r="G11" s="2">
        <v>21209.599999999999</v>
      </c>
      <c r="H11" s="25" t="s">
        <v>74</v>
      </c>
    </row>
    <row r="12" spans="1:8">
      <c r="A12" s="2" t="s">
        <v>16</v>
      </c>
      <c r="B12" s="2" t="s">
        <v>22</v>
      </c>
      <c r="C12" s="9">
        <v>2.0190000000000001</v>
      </c>
      <c r="D12" s="2" t="s">
        <v>7</v>
      </c>
      <c r="E12" s="2">
        <v>2926</v>
      </c>
      <c r="F12" s="2">
        <v>1000</v>
      </c>
      <c r="G12" s="2">
        <v>24726.7</v>
      </c>
      <c r="H12" s="25" t="s">
        <v>74</v>
      </c>
    </row>
    <row r="13" spans="1:8">
      <c r="A13" s="2" t="s">
        <v>16</v>
      </c>
      <c r="B13" s="2" t="s">
        <v>23</v>
      </c>
      <c r="C13" s="9">
        <v>2.0190000000000001</v>
      </c>
      <c r="D13" s="2" t="s">
        <v>7</v>
      </c>
      <c r="E13" s="2">
        <v>196</v>
      </c>
      <c r="F13" s="2"/>
      <c r="G13" s="2">
        <v>2424.9</v>
      </c>
      <c r="H13" s="25" t="s">
        <v>73</v>
      </c>
    </row>
    <row r="14" spans="1:8">
      <c r="A14" s="2" t="s">
        <v>16</v>
      </c>
      <c r="B14" s="2" t="s">
        <v>24</v>
      </c>
      <c r="C14" s="9">
        <v>2.02</v>
      </c>
      <c r="D14" s="2" t="s">
        <v>7</v>
      </c>
      <c r="E14" s="2">
        <v>269</v>
      </c>
      <c r="F14" s="2">
        <v>200</v>
      </c>
      <c r="G14" s="2">
        <v>4700.8</v>
      </c>
      <c r="H14" s="25" t="s">
        <v>72</v>
      </c>
    </row>
    <row r="15" spans="1:8">
      <c r="A15" s="2" t="s">
        <v>16</v>
      </c>
      <c r="B15" s="2" t="s">
        <v>25</v>
      </c>
      <c r="C15" s="9">
        <v>2.02</v>
      </c>
      <c r="D15" s="2" t="s">
        <v>7</v>
      </c>
      <c r="E15" s="2">
        <v>1881</v>
      </c>
      <c r="F15" s="2">
        <v>500</v>
      </c>
      <c r="G15" s="2">
        <v>20103.599999999999</v>
      </c>
      <c r="H15" s="25" t="s">
        <v>72</v>
      </c>
    </row>
    <row r="16" spans="1:8">
      <c r="A16" s="2" t="s">
        <v>26</v>
      </c>
      <c r="B16" s="2" t="s">
        <v>27</v>
      </c>
      <c r="C16" s="9">
        <v>9.0129999999999999</v>
      </c>
      <c r="D16" s="2" t="s">
        <v>28</v>
      </c>
      <c r="E16" s="2">
        <v>3795</v>
      </c>
      <c r="F16" s="2">
        <v>4250</v>
      </c>
      <c r="G16" s="2">
        <v>23309</v>
      </c>
      <c r="H16" s="25" t="s">
        <v>74</v>
      </c>
    </row>
    <row r="17" spans="1:8">
      <c r="A17" s="10" t="s">
        <v>29</v>
      </c>
      <c r="B17" s="10" t="s">
        <v>30</v>
      </c>
      <c r="C17" s="11">
        <v>9.0139999999999993</v>
      </c>
      <c r="D17" s="10" t="s">
        <v>7</v>
      </c>
      <c r="E17" s="10">
        <v>1315</v>
      </c>
      <c r="F17" s="10">
        <v>500</v>
      </c>
      <c r="G17" s="10">
        <v>12480.9</v>
      </c>
      <c r="H17" s="26" t="s">
        <v>72</v>
      </c>
    </row>
    <row r="18" spans="1:8">
      <c r="A18" s="1" t="s">
        <v>31</v>
      </c>
      <c r="B18" s="1"/>
      <c r="C18" s="12"/>
      <c r="D18" s="1"/>
      <c r="E18" s="1">
        <f>SUM(E2:E17)</f>
        <v>51267</v>
      </c>
      <c r="F18" s="1">
        <f>SUM(F2:F17)</f>
        <v>43150</v>
      </c>
      <c r="G18" s="1">
        <f>SUM(G2:G17)</f>
        <v>243666.80000000002</v>
      </c>
      <c r="H18" s="27"/>
    </row>
    <row r="19" spans="1:8">
      <c r="D19" s="17"/>
    </row>
    <row r="20" spans="1:8">
      <c r="A20" s="6"/>
      <c r="B20" s="6" t="s">
        <v>32</v>
      </c>
      <c r="C20" s="15">
        <v>2.0070000000000001</v>
      </c>
      <c r="D20" s="2" t="s">
        <v>7</v>
      </c>
      <c r="E20" s="6">
        <v>2224</v>
      </c>
      <c r="F20" s="6">
        <v>3250</v>
      </c>
      <c r="G20" s="6">
        <v>14148.1</v>
      </c>
      <c r="H20" s="24" t="s">
        <v>72</v>
      </c>
    </row>
    <row r="21" spans="1:8">
      <c r="A21" s="2"/>
      <c r="B21" s="2" t="s">
        <v>33</v>
      </c>
      <c r="C21" s="9">
        <v>9.016</v>
      </c>
      <c r="D21" s="2" t="s">
        <v>7</v>
      </c>
      <c r="E21" s="2">
        <v>384</v>
      </c>
      <c r="F21" s="2"/>
      <c r="G21" s="2">
        <v>1798.7</v>
      </c>
      <c r="H21" s="25" t="s">
        <v>72</v>
      </c>
    </row>
    <row r="22" spans="1:8">
      <c r="A22" s="2"/>
      <c r="B22" s="2" t="s">
        <v>34</v>
      </c>
      <c r="C22" s="9">
        <v>11.018000000000001</v>
      </c>
      <c r="D22" s="2" t="s">
        <v>7</v>
      </c>
      <c r="E22" s="2">
        <v>252</v>
      </c>
      <c r="F22" s="2">
        <v>50</v>
      </c>
      <c r="G22" s="2">
        <v>3162.2</v>
      </c>
      <c r="H22" s="25" t="s">
        <v>75</v>
      </c>
    </row>
    <row r="23" spans="1:8">
      <c r="A23" s="2"/>
      <c r="B23" s="2" t="s">
        <v>35</v>
      </c>
      <c r="C23" s="9">
        <v>11.01</v>
      </c>
      <c r="D23" s="2" t="s">
        <v>7</v>
      </c>
      <c r="E23" s="2">
        <v>130</v>
      </c>
      <c r="F23" s="2"/>
      <c r="G23" s="2">
        <v>1250.5</v>
      </c>
      <c r="H23" s="25" t="s">
        <v>73</v>
      </c>
    </row>
    <row r="24" spans="1:8">
      <c r="A24" s="10"/>
      <c r="B24" s="10" t="s">
        <v>36</v>
      </c>
      <c r="C24" s="11">
        <v>9.016</v>
      </c>
      <c r="D24" s="10" t="s">
        <v>7</v>
      </c>
      <c r="E24" s="10">
        <v>964</v>
      </c>
      <c r="F24" s="10">
        <v>500</v>
      </c>
      <c r="G24" s="10">
        <v>8106.8</v>
      </c>
      <c r="H24" s="26" t="s">
        <v>72</v>
      </c>
    </row>
    <row r="25" spans="1:8">
      <c r="A25" s="1" t="s">
        <v>37</v>
      </c>
      <c r="B25" s="1"/>
      <c r="C25" s="12"/>
      <c r="D25" s="1"/>
      <c r="E25" s="1">
        <f>SUM(E20:E24)</f>
        <v>3954</v>
      </c>
      <c r="F25" s="1">
        <f>SUM(F20:F24)</f>
        <v>3800</v>
      </c>
      <c r="G25" s="1">
        <f>SUM(G20:G24)</f>
        <v>28466.3</v>
      </c>
      <c r="H25" s="27"/>
    </row>
    <row r="27" spans="1:8">
      <c r="A27" s="6" t="s">
        <v>38</v>
      </c>
      <c r="B27" s="6" t="s">
        <v>39</v>
      </c>
      <c r="C27" s="15">
        <v>2.0019999999999998</v>
      </c>
      <c r="D27" s="6" t="s">
        <v>40</v>
      </c>
      <c r="E27" s="6">
        <v>274</v>
      </c>
      <c r="F27" s="6">
        <v>50</v>
      </c>
      <c r="G27" s="3">
        <v>4608.5</v>
      </c>
      <c r="H27" s="24" t="s">
        <v>75</v>
      </c>
    </row>
    <row r="28" spans="1:8">
      <c r="A28" s="2" t="s">
        <v>38</v>
      </c>
      <c r="B28" s="2" t="s">
        <v>41</v>
      </c>
      <c r="C28" s="9">
        <v>2.0019999999999998</v>
      </c>
      <c r="D28" s="2" t="s">
        <v>7</v>
      </c>
      <c r="E28" s="2">
        <v>693</v>
      </c>
      <c r="F28" s="2">
        <v>500</v>
      </c>
      <c r="G28" s="7">
        <v>4196.7</v>
      </c>
      <c r="H28" s="25" t="s">
        <v>75</v>
      </c>
    </row>
    <row r="29" spans="1:8">
      <c r="A29" s="2" t="s">
        <v>38</v>
      </c>
      <c r="B29" s="2" t="s">
        <v>42</v>
      </c>
      <c r="C29" s="9">
        <v>2.0019999999999998</v>
      </c>
      <c r="D29" s="2" t="s">
        <v>7</v>
      </c>
      <c r="E29" s="2">
        <v>2358</v>
      </c>
      <c r="F29" s="2">
        <v>1200</v>
      </c>
      <c r="G29" s="7">
        <v>17215.2</v>
      </c>
      <c r="H29" s="25" t="s">
        <v>76</v>
      </c>
    </row>
    <row r="30" spans="1:8">
      <c r="A30" s="2" t="s">
        <v>38</v>
      </c>
      <c r="B30" s="2" t="s">
        <v>43</v>
      </c>
      <c r="C30" s="9">
        <v>2.0019999999999998</v>
      </c>
      <c r="D30" s="2" t="s">
        <v>28</v>
      </c>
      <c r="E30" s="2">
        <v>2348</v>
      </c>
      <c r="F30" s="2">
        <v>3100</v>
      </c>
      <c r="G30" s="7">
        <v>22296.400000000001</v>
      </c>
      <c r="H30" s="25" t="s">
        <v>75</v>
      </c>
    </row>
    <row r="31" spans="1:8">
      <c r="A31" s="2" t="s">
        <v>38</v>
      </c>
      <c r="B31" s="2" t="s">
        <v>44</v>
      </c>
      <c r="C31" s="9">
        <v>9.0039999999999996</v>
      </c>
      <c r="D31" s="2" t="s">
        <v>7</v>
      </c>
      <c r="E31" s="2">
        <v>886</v>
      </c>
      <c r="F31" s="2">
        <v>500</v>
      </c>
      <c r="G31" s="7">
        <v>7468.2</v>
      </c>
      <c r="H31" s="25" t="s">
        <v>75</v>
      </c>
    </row>
    <row r="32" spans="1:8">
      <c r="A32" s="2" t="s">
        <v>38</v>
      </c>
      <c r="B32" s="2" t="s">
        <v>45</v>
      </c>
      <c r="C32" s="9">
        <v>9.0050000000000008</v>
      </c>
      <c r="D32" s="2" t="s">
        <v>40</v>
      </c>
      <c r="E32" s="2">
        <v>2887</v>
      </c>
      <c r="F32" s="2">
        <v>1100</v>
      </c>
      <c r="G32" s="7">
        <v>23272.7</v>
      </c>
      <c r="H32" s="25" t="s">
        <v>75</v>
      </c>
    </row>
    <row r="33" spans="1:8">
      <c r="A33" s="2" t="s">
        <v>38</v>
      </c>
      <c r="B33" s="2" t="s">
        <v>46</v>
      </c>
      <c r="C33" s="9">
        <v>9.0060000000000002</v>
      </c>
      <c r="D33" s="2" t="s">
        <v>7</v>
      </c>
      <c r="E33" s="2">
        <v>2391</v>
      </c>
      <c r="F33" s="2">
        <v>1900</v>
      </c>
      <c r="G33" s="7">
        <v>21964.2</v>
      </c>
      <c r="H33" s="25" t="s">
        <v>75</v>
      </c>
    </row>
    <row r="34" spans="1:8">
      <c r="A34" s="2" t="s">
        <v>38</v>
      </c>
      <c r="B34" s="2" t="s">
        <v>47</v>
      </c>
      <c r="C34" s="9">
        <v>9.0060000000000002</v>
      </c>
      <c r="D34" s="2" t="s">
        <v>7</v>
      </c>
      <c r="E34" s="2">
        <v>1690</v>
      </c>
      <c r="F34" s="2">
        <v>2200</v>
      </c>
      <c r="G34" s="7">
        <v>13964.9</v>
      </c>
      <c r="H34" s="25" t="s">
        <v>76</v>
      </c>
    </row>
    <row r="35" spans="1:8">
      <c r="A35" s="2" t="s">
        <v>38</v>
      </c>
      <c r="B35" s="2" t="s">
        <v>48</v>
      </c>
      <c r="C35" s="9">
        <v>9.0069999999999997</v>
      </c>
      <c r="D35" s="2" t="s">
        <v>7</v>
      </c>
      <c r="E35" s="2">
        <v>26</v>
      </c>
      <c r="F35" s="2"/>
      <c r="G35" s="7">
        <v>29.9</v>
      </c>
      <c r="H35" s="25" t="s">
        <v>73</v>
      </c>
    </row>
    <row r="36" spans="1:8">
      <c r="A36" s="2" t="s">
        <v>38</v>
      </c>
      <c r="B36" s="2" t="s">
        <v>49</v>
      </c>
      <c r="C36" s="9">
        <v>9.0069999999999997</v>
      </c>
      <c r="D36" s="2" t="s">
        <v>7</v>
      </c>
      <c r="E36" s="2">
        <v>16</v>
      </c>
      <c r="F36" s="2"/>
      <c r="G36" s="7">
        <v>170.5</v>
      </c>
      <c r="H36" s="25" t="s">
        <v>73</v>
      </c>
    </row>
    <row r="37" spans="1:8">
      <c r="A37" s="2" t="s">
        <v>38</v>
      </c>
      <c r="B37" s="2" t="s">
        <v>50</v>
      </c>
      <c r="C37" s="9">
        <v>11.005000000000001</v>
      </c>
      <c r="D37" s="2" t="s">
        <v>7</v>
      </c>
      <c r="E37" s="2">
        <v>51</v>
      </c>
      <c r="F37" s="2"/>
      <c r="G37" s="7">
        <v>431.5</v>
      </c>
      <c r="H37" s="25" t="s">
        <v>73</v>
      </c>
    </row>
    <row r="38" spans="1:8">
      <c r="A38" s="2" t="s">
        <v>38</v>
      </c>
      <c r="B38" s="2" t="s">
        <v>51</v>
      </c>
      <c r="C38" s="9">
        <v>11.006</v>
      </c>
      <c r="D38" s="2" t="s">
        <v>52</v>
      </c>
      <c r="E38" s="2">
        <v>818</v>
      </c>
      <c r="F38" s="2">
        <v>500</v>
      </c>
      <c r="G38" s="7">
        <v>8710.7000000000007</v>
      </c>
      <c r="H38" s="25" t="s">
        <v>75</v>
      </c>
    </row>
    <row r="39" spans="1:8">
      <c r="A39" s="2" t="s">
        <v>38</v>
      </c>
      <c r="B39" s="2" t="s">
        <v>53</v>
      </c>
      <c r="C39" s="9">
        <v>11.007</v>
      </c>
      <c r="D39" s="2" t="s">
        <v>7</v>
      </c>
      <c r="E39" s="2">
        <v>2342</v>
      </c>
      <c r="F39" s="2">
        <v>1700</v>
      </c>
      <c r="G39" s="7">
        <v>23168.7</v>
      </c>
      <c r="H39" s="25" t="s">
        <v>77</v>
      </c>
    </row>
    <row r="40" spans="1:8">
      <c r="A40" s="2" t="s">
        <v>38</v>
      </c>
      <c r="B40" s="2" t="s">
        <v>54</v>
      </c>
      <c r="C40" s="9">
        <v>11.007</v>
      </c>
      <c r="D40" s="2" t="s">
        <v>28</v>
      </c>
      <c r="E40" s="2">
        <v>3280</v>
      </c>
      <c r="F40" s="2">
        <v>2100</v>
      </c>
      <c r="G40" s="13">
        <v>23515.8</v>
      </c>
      <c r="H40" s="25" t="s">
        <v>72</v>
      </c>
    </row>
    <row r="41" spans="1:8">
      <c r="A41" s="2" t="s">
        <v>38</v>
      </c>
      <c r="B41" s="2" t="s">
        <v>55</v>
      </c>
      <c r="C41" s="9">
        <v>11.007</v>
      </c>
      <c r="D41" s="2" t="s">
        <v>7</v>
      </c>
      <c r="E41" s="2">
        <v>94</v>
      </c>
      <c r="F41" s="2"/>
      <c r="G41" s="7">
        <v>425.3</v>
      </c>
      <c r="H41" s="25" t="s">
        <v>73</v>
      </c>
    </row>
    <row r="42" spans="1:8">
      <c r="A42" s="2" t="s">
        <v>38</v>
      </c>
      <c r="B42" s="2" t="s">
        <v>56</v>
      </c>
      <c r="C42" s="9">
        <v>11.007999999999999</v>
      </c>
      <c r="D42" s="2" t="s">
        <v>7</v>
      </c>
      <c r="E42" s="2">
        <v>1045</v>
      </c>
      <c r="F42" s="2">
        <v>1000</v>
      </c>
      <c r="G42" s="7">
        <v>9761.6</v>
      </c>
      <c r="H42" s="25" t="s">
        <v>75</v>
      </c>
    </row>
    <row r="43" spans="1:8">
      <c r="A43" s="2" t="s">
        <v>38</v>
      </c>
      <c r="B43" s="2" t="s">
        <v>57</v>
      </c>
      <c r="C43" s="9">
        <v>11.013</v>
      </c>
      <c r="D43" s="2" t="s">
        <v>7</v>
      </c>
      <c r="E43" s="2">
        <v>2928</v>
      </c>
      <c r="F43" s="2">
        <v>2750</v>
      </c>
      <c r="G43" s="7">
        <v>18219</v>
      </c>
      <c r="H43" s="25" t="s">
        <v>72</v>
      </c>
    </row>
    <row r="44" spans="1:8">
      <c r="A44" s="2" t="s">
        <v>38</v>
      </c>
      <c r="B44" s="2" t="s">
        <v>58</v>
      </c>
      <c r="C44" s="9">
        <v>11.013999999999999</v>
      </c>
      <c r="D44" s="2" t="s">
        <v>28</v>
      </c>
      <c r="E44" s="2">
        <v>725</v>
      </c>
      <c r="F44" s="2">
        <v>250</v>
      </c>
      <c r="G44" s="7">
        <v>7802</v>
      </c>
      <c r="H44" s="25" t="s">
        <v>74</v>
      </c>
    </row>
    <row r="45" spans="1:8">
      <c r="A45" s="2" t="s">
        <v>38</v>
      </c>
      <c r="B45" s="2" t="s">
        <v>59</v>
      </c>
      <c r="C45" s="9">
        <v>11.015000000000001</v>
      </c>
      <c r="D45" s="2" t="s">
        <v>7</v>
      </c>
      <c r="E45" s="2">
        <v>1141</v>
      </c>
      <c r="F45" s="2">
        <v>400</v>
      </c>
      <c r="G45" s="7">
        <v>10987.8</v>
      </c>
      <c r="H45" s="25" t="s">
        <v>75</v>
      </c>
    </row>
    <row r="46" spans="1:8">
      <c r="A46" s="2" t="s">
        <v>60</v>
      </c>
      <c r="B46" s="2" t="s">
        <v>61</v>
      </c>
      <c r="C46" s="9">
        <v>2.0009999999999999</v>
      </c>
      <c r="D46" s="2" t="s">
        <v>7</v>
      </c>
      <c r="E46" s="2">
        <v>2286</v>
      </c>
      <c r="F46" s="2">
        <v>1000</v>
      </c>
      <c r="G46" s="7">
        <v>10015.299999999999</v>
      </c>
      <c r="H46" s="25" t="s">
        <v>72</v>
      </c>
    </row>
    <row r="47" spans="1:8">
      <c r="A47" s="2" t="s">
        <v>60</v>
      </c>
      <c r="B47" s="2" t="s">
        <v>62</v>
      </c>
      <c r="C47" s="9">
        <v>2.0009999999999999</v>
      </c>
      <c r="D47" s="2" t="s">
        <v>7</v>
      </c>
      <c r="E47" s="2">
        <v>2050</v>
      </c>
      <c r="F47" s="2">
        <v>250</v>
      </c>
      <c r="G47" s="7">
        <v>10257.799999999999</v>
      </c>
      <c r="H47" s="25" t="s">
        <v>75</v>
      </c>
    </row>
    <row r="48" spans="1:8">
      <c r="A48" s="2" t="s">
        <v>60</v>
      </c>
      <c r="B48" s="2" t="s">
        <v>63</v>
      </c>
      <c r="C48" s="9">
        <v>9.0030000000000001</v>
      </c>
      <c r="D48" s="2" t="s">
        <v>7</v>
      </c>
      <c r="E48" s="2">
        <v>1312</v>
      </c>
      <c r="F48" s="2">
        <v>500</v>
      </c>
      <c r="G48" s="7">
        <v>10866.7</v>
      </c>
      <c r="H48" s="25" t="s">
        <v>75</v>
      </c>
    </row>
    <row r="49" spans="1:8">
      <c r="A49" s="2" t="s">
        <v>60</v>
      </c>
      <c r="B49" s="2" t="s">
        <v>64</v>
      </c>
      <c r="C49" s="9">
        <v>11.003</v>
      </c>
      <c r="D49" s="2" t="s">
        <v>7</v>
      </c>
      <c r="E49" s="2">
        <v>936</v>
      </c>
      <c r="F49" s="2"/>
      <c r="G49" s="7">
        <v>3551</v>
      </c>
      <c r="H49" s="25" t="s">
        <v>75</v>
      </c>
    </row>
    <row r="50" spans="1:8">
      <c r="A50" s="2" t="s">
        <v>60</v>
      </c>
      <c r="B50" s="2" t="s">
        <v>65</v>
      </c>
      <c r="C50" s="9">
        <v>11.003</v>
      </c>
      <c r="D50" s="2" t="s">
        <v>7</v>
      </c>
      <c r="E50" s="2">
        <v>7</v>
      </c>
      <c r="F50" s="2"/>
      <c r="G50" s="7">
        <v>31.5</v>
      </c>
      <c r="H50" s="25" t="s">
        <v>73</v>
      </c>
    </row>
    <row r="51" spans="1:8">
      <c r="A51" s="10" t="s">
        <v>60</v>
      </c>
      <c r="B51" s="10" t="s">
        <v>66</v>
      </c>
      <c r="C51" s="11">
        <v>11.004</v>
      </c>
      <c r="D51" s="10" t="s">
        <v>7</v>
      </c>
      <c r="E51" s="10">
        <v>38</v>
      </c>
      <c r="F51" s="10"/>
      <c r="G51" s="18">
        <v>207.3</v>
      </c>
      <c r="H51" s="26" t="s">
        <v>73</v>
      </c>
    </row>
    <row r="52" spans="1:8">
      <c r="A52" s="1" t="s">
        <v>67</v>
      </c>
      <c r="B52" s="1"/>
      <c r="C52" s="12"/>
      <c r="D52" s="1"/>
      <c r="E52" s="1">
        <f>SUM(E27:E51)</f>
        <v>32622</v>
      </c>
      <c r="F52" s="1">
        <f>SUM(F27:F51)</f>
        <v>21000</v>
      </c>
      <c r="G52" s="1">
        <f>SUM(G27:G51)</f>
        <v>253139.19999999992</v>
      </c>
      <c r="H52" s="27"/>
    </row>
    <row r="54" spans="1:8">
      <c r="A54" s="1" t="s">
        <v>68</v>
      </c>
      <c r="B54" s="17"/>
      <c r="C54" s="19"/>
      <c r="D54" s="17"/>
      <c r="E54" s="1">
        <f>E18+E28+E52</f>
        <v>84582</v>
      </c>
      <c r="F54" s="1">
        <f>F18+F28+F52</f>
        <v>64650</v>
      </c>
      <c r="G54" s="1">
        <f>G18+G28+G52</f>
        <v>501002.69999999995</v>
      </c>
      <c r="H54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3" sqref="F3"/>
    </sheetView>
  </sheetViews>
  <sheetFormatPr baseColWidth="10" defaultColWidth="11.5" defaultRowHeight="11"/>
  <cols>
    <col min="1" max="1" width="18" style="13" customWidth="1"/>
    <col min="2" max="2" width="11.33203125" style="13" customWidth="1"/>
    <col min="3" max="3" width="11" style="13" customWidth="1"/>
    <col min="4" max="4" width="11.83203125" style="13" customWidth="1"/>
    <col min="5" max="5" width="6.33203125" style="13" customWidth="1"/>
    <col min="6" max="16384" width="11.5" style="13"/>
  </cols>
  <sheetData>
    <row r="1" spans="1:5">
      <c r="A1" s="1" t="s">
        <v>221</v>
      </c>
      <c r="B1" s="1" t="s">
        <v>296</v>
      </c>
      <c r="C1" s="1" t="s">
        <v>297</v>
      </c>
      <c r="D1" s="1" t="s">
        <v>298</v>
      </c>
      <c r="E1" s="1" t="s">
        <v>68</v>
      </c>
    </row>
    <row r="2" spans="1:5">
      <c r="A2" s="6" t="s">
        <v>6</v>
      </c>
      <c r="B2" s="2">
        <v>288</v>
      </c>
      <c r="C2" s="2">
        <v>1059</v>
      </c>
      <c r="D2" s="2">
        <v>955</v>
      </c>
      <c r="E2" s="2">
        <f>SUM(B2:D2)</f>
        <v>2302</v>
      </c>
    </row>
    <row r="3" spans="1:5">
      <c r="A3" s="2" t="s">
        <v>9</v>
      </c>
      <c r="B3" s="2">
        <v>279</v>
      </c>
      <c r="C3" s="2">
        <v>563</v>
      </c>
      <c r="D3" s="2">
        <v>1350</v>
      </c>
      <c r="E3" s="2">
        <f t="shared" ref="E3:E39" si="0">SUM(B3:D3)</f>
        <v>2192</v>
      </c>
    </row>
    <row r="4" spans="1:5">
      <c r="A4" s="2" t="s">
        <v>11</v>
      </c>
      <c r="B4" s="2">
        <v>71</v>
      </c>
      <c r="C4" s="2">
        <v>54</v>
      </c>
      <c r="D4" s="2">
        <v>450</v>
      </c>
      <c r="E4" s="2">
        <f t="shared" si="0"/>
        <v>575</v>
      </c>
    </row>
    <row r="5" spans="1:5">
      <c r="A5" s="2" t="s">
        <v>12</v>
      </c>
      <c r="B5" s="2">
        <v>108</v>
      </c>
      <c r="C5" s="2">
        <v>364</v>
      </c>
      <c r="D5" s="2">
        <v>145</v>
      </c>
      <c r="E5" s="2">
        <f t="shared" si="0"/>
        <v>617</v>
      </c>
    </row>
    <row r="6" spans="1:5">
      <c r="A6" s="2" t="s">
        <v>13</v>
      </c>
      <c r="B6" s="2">
        <v>1374</v>
      </c>
      <c r="C6" s="2">
        <v>1884</v>
      </c>
      <c r="D6" s="2">
        <v>6910</v>
      </c>
      <c r="E6" s="2">
        <f t="shared" si="0"/>
        <v>10168</v>
      </c>
    </row>
    <row r="7" spans="1:5">
      <c r="A7" s="2" t="s">
        <v>15</v>
      </c>
      <c r="B7" s="2">
        <v>10</v>
      </c>
      <c r="C7" s="2">
        <v>35</v>
      </c>
      <c r="D7" s="2">
        <v>63</v>
      </c>
      <c r="E7" s="2">
        <f t="shared" si="0"/>
        <v>108</v>
      </c>
    </row>
    <row r="8" spans="1:5">
      <c r="A8" s="2" t="s">
        <v>17</v>
      </c>
      <c r="B8" s="2">
        <v>21</v>
      </c>
      <c r="C8" s="2">
        <v>43</v>
      </c>
      <c r="D8" s="2">
        <v>74</v>
      </c>
      <c r="E8" s="2">
        <f t="shared" si="0"/>
        <v>138</v>
      </c>
    </row>
    <row r="9" spans="1:5">
      <c r="A9" s="2" t="s">
        <v>18</v>
      </c>
      <c r="B9" s="2">
        <v>330</v>
      </c>
      <c r="C9" s="2">
        <v>1152</v>
      </c>
      <c r="D9" s="2">
        <v>1500</v>
      </c>
      <c r="E9" s="2">
        <f t="shared" si="0"/>
        <v>2982</v>
      </c>
    </row>
    <row r="10" spans="1:5">
      <c r="A10" s="2" t="s">
        <v>20</v>
      </c>
      <c r="B10" s="2">
        <v>275</v>
      </c>
      <c r="C10" s="2">
        <v>161</v>
      </c>
      <c r="D10" s="2">
        <v>1360</v>
      </c>
      <c r="E10" s="2">
        <f t="shared" si="0"/>
        <v>1796</v>
      </c>
    </row>
    <row r="11" spans="1:5">
      <c r="A11" s="2" t="s">
        <v>22</v>
      </c>
      <c r="B11" s="2">
        <v>429</v>
      </c>
      <c r="C11" s="2">
        <v>503</v>
      </c>
      <c r="D11" s="2">
        <v>1040</v>
      </c>
      <c r="E11" s="2">
        <f t="shared" si="0"/>
        <v>1972</v>
      </c>
    </row>
    <row r="12" spans="1:5">
      <c r="A12" s="2" t="s">
        <v>25</v>
      </c>
      <c r="B12" s="2">
        <v>79</v>
      </c>
      <c r="C12" s="2">
        <v>449</v>
      </c>
      <c r="D12" s="2">
        <v>267</v>
      </c>
      <c r="E12" s="2">
        <f t="shared" si="0"/>
        <v>795</v>
      </c>
    </row>
    <row r="13" spans="1:5">
      <c r="A13" s="2" t="s">
        <v>27</v>
      </c>
      <c r="B13" s="2">
        <v>410</v>
      </c>
      <c r="C13" s="2">
        <v>289</v>
      </c>
      <c r="D13" s="2">
        <v>2210</v>
      </c>
      <c r="E13" s="2">
        <f t="shared" si="0"/>
        <v>2909</v>
      </c>
    </row>
    <row r="14" spans="1:5">
      <c r="A14" s="10" t="s">
        <v>30</v>
      </c>
      <c r="B14" s="10">
        <v>80</v>
      </c>
      <c r="C14" s="10">
        <v>366</v>
      </c>
      <c r="D14" s="10">
        <v>71</v>
      </c>
      <c r="E14" s="10">
        <f t="shared" si="0"/>
        <v>517</v>
      </c>
    </row>
    <row r="15" spans="1:5">
      <c r="A15" s="143" t="s">
        <v>299</v>
      </c>
      <c r="B15" s="1">
        <f>SUM(B2:B14)</f>
        <v>3754</v>
      </c>
      <c r="C15" s="1">
        <f>SUM(C2:C14)</f>
        <v>6922</v>
      </c>
      <c r="D15" s="1">
        <f>SUM(D2:D14)</f>
        <v>16395</v>
      </c>
      <c r="E15" s="1">
        <f>SUM(E2:E14)</f>
        <v>27071</v>
      </c>
    </row>
    <row r="16" spans="1:5">
      <c r="A16" s="6" t="s">
        <v>32</v>
      </c>
      <c r="B16" s="6">
        <v>252</v>
      </c>
      <c r="C16" s="6">
        <v>403</v>
      </c>
      <c r="D16" s="6">
        <v>797</v>
      </c>
      <c r="E16" s="5">
        <f t="shared" si="0"/>
        <v>1452</v>
      </c>
    </row>
    <row r="17" spans="1:5">
      <c r="A17" s="2" t="s">
        <v>33</v>
      </c>
      <c r="B17" s="2">
        <v>29</v>
      </c>
      <c r="C17" s="2">
        <v>126</v>
      </c>
      <c r="D17" s="2">
        <v>81</v>
      </c>
      <c r="E17" s="8">
        <f t="shared" si="0"/>
        <v>236</v>
      </c>
    </row>
    <row r="18" spans="1:5">
      <c r="A18" s="2" t="s">
        <v>34</v>
      </c>
      <c r="B18" s="2">
        <v>27</v>
      </c>
      <c r="C18" s="2">
        <v>97</v>
      </c>
      <c r="D18" s="2"/>
      <c r="E18" s="8">
        <f t="shared" si="0"/>
        <v>124</v>
      </c>
    </row>
    <row r="19" spans="1:5">
      <c r="A19" s="10" t="s">
        <v>36</v>
      </c>
      <c r="B19" s="10">
        <v>60</v>
      </c>
      <c r="C19" s="10">
        <v>428</v>
      </c>
      <c r="D19" s="10">
        <v>40</v>
      </c>
      <c r="E19" s="60">
        <f t="shared" si="0"/>
        <v>528</v>
      </c>
    </row>
    <row r="20" spans="1:5">
      <c r="A20" s="143" t="s">
        <v>300</v>
      </c>
      <c r="B20" s="1">
        <f>SUM(B16:B19)</f>
        <v>368</v>
      </c>
      <c r="C20" s="1">
        <f>SUM(C16:C19)</f>
        <v>1054</v>
      </c>
      <c r="D20" s="1">
        <f>SUM(D16:D19)</f>
        <v>918</v>
      </c>
      <c r="E20" s="1">
        <f>SUM(E16:E19)</f>
        <v>2340</v>
      </c>
    </row>
    <row r="21" spans="1:5">
      <c r="A21" s="6" t="s">
        <v>41</v>
      </c>
      <c r="B21" s="6">
        <v>53</v>
      </c>
      <c r="C21" s="6">
        <v>123</v>
      </c>
      <c r="D21" s="6">
        <v>225</v>
      </c>
      <c r="E21" s="5">
        <f t="shared" si="0"/>
        <v>401</v>
      </c>
    </row>
    <row r="22" spans="1:5">
      <c r="A22" s="2" t="s">
        <v>42</v>
      </c>
      <c r="B22" s="2">
        <v>278</v>
      </c>
      <c r="C22" s="2">
        <v>546</v>
      </c>
      <c r="D22" s="2">
        <v>652</v>
      </c>
      <c r="E22" s="8">
        <f t="shared" si="0"/>
        <v>1476</v>
      </c>
    </row>
    <row r="23" spans="1:5">
      <c r="A23" s="2" t="s">
        <v>43</v>
      </c>
      <c r="B23" s="2">
        <v>205</v>
      </c>
      <c r="C23" s="2">
        <v>621</v>
      </c>
      <c r="D23" s="2">
        <v>398</v>
      </c>
      <c r="E23" s="8">
        <f t="shared" si="0"/>
        <v>1224</v>
      </c>
    </row>
    <row r="24" spans="1:5">
      <c r="A24" s="2" t="s">
        <v>44</v>
      </c>
      <c r="B24" s="2">
        <v>56</v>
      </c>
      <c r="C24" s="2">
        <v>247</v>
      </c>
      <c r="D24" s="2">
        <v>76</v>
      </c>
      <c r="E24" s="8">
        <f t="shared" si="0"/>
        <v>379</v>
      </c>
    </row>
    <row r="25" spans="1:5">
      <c r="A25" s="2" t="s">
        <v>45</v>
      </c>
      <c r="B25" s="2">
        <v>250</v>
      </c>
      <c r="C25" s="2">
        <v>1043</v>
      </c>
      <c r="D25" s="2">
        <v>388</v>
      </c>
      <c r="E25" s="8">
        <f t="shared" si="0"/>
        <v>1681</v>
      </c>
    </row>
    <row r="26" spans="1:5">
      <c r="A26" s="2" t="s">
        <v>46</v>
      </c>
      <c r="B26" s="2">
        <v>190</v>
      </c>
      <c r="C26" s="2">
        <v>648</v>
      </c>
      <c r="D26" s="2">
        <v>297</v>
      </c>
      <c r="E26" s="8">
        <f t="shared" si="0"/>
        <v>1135</v>
      </c>
    </row>
    <row r="27" spans="1:5">
      <c r="A27" s="2" t="s">
        <v>47</v>
      </c>
      <c r="B27" s="2">
        <v>184</v>
      </c>
      <c r="C27" s="2">
        <v>339</v>
      </c>
      <c r="D27" s="2">
        <v>461</v>
      </c>
      <c r="E27" s="8">
        <f t="shared" si="0"/>
        <v>984</v>
      </c>
    </row>
    <row r="28" spans="1:5">
      <c r="A28" s="2" t="s">
        <v>50</v>
      </c>
      <c r="B28" s="2">
        <v>9</v>
      </c>
      <c r="C28" s="2">
        <v>15</v>
      </c>
      <c r="D28" s="2">
        <v>2</v>
      </c>
      <c r="E28" s="8">
        <f t="shared" si="0"/>
        <v>26</v>
      </c>
    </row>
    <row r="29" spans="1:5">
      <c r="A29" s="2" t="s">
        <v>51</v>
      </c>
      <c r="B29" s="2">
        <v>79</v>
      </c>
      <c r="C29" s="2">
        <v>185</v>
      </c>
      <c r="D29" s="2">
        <v>36</v>
      </c>
      <c r="E29" s="8">
        <f t="shared" si="0"/>
        <v>300</v>
      </c>
    </row>
    <row r="30" spans="1:5">
      <c r="A30" s="2" t="s">
        <v>53</v>
      </c>
      <c r="B30" s="2">
        <v>243</v>
      </c>
      <c r="C30" s="2">
        <v>631</v>
      </c>
      <c r="D30" s="2">
        <v>272</v>
      </c>
      <c r="E30" s="8">
        <f t="shared" si="0"/>
        <v>1146</v>
      </c>
    </row>
    <row r="31" spans="1:5">
      <c r="A31" s="2" t="s">
        <v>54</v>
      </c>
      <c r="B31" s="2">
        <v>228</v>
      </c>
      <c r="C31" s="2">
        <v>1218</v>
      </c>
      <c r="D31" s="2">
        <v>457</v>
      </c>
      <c r="E31" s="8">
        <f t="shared" si="0"/>
        <v>1903</v>
      </c>
    </row>
    <row r="32" spans="1:5">
      <c r="A32" s="2" t="s">
        <v>56</v>
      </c>
      <c r="B32" s="2">
        <v>102</v>
      </c>
      <c r="C32" s="2">
        <v>310</v>
      </c>
      <c r="D32" s="2">
        <v>147</v>
      </c>
      <c r="E32" s="8">
        <f t="shared" si="0"/>
        <v>559</v>
      </c>
    </row>
    <row r="33" spans="1:5">
      <c r="A33" s="2" t="s">
        <v>57</v>
      </c>
      <c r="B33" s="2">
        <v>232</v>
      </c>
      <c r="C33" s="2">
        <v>1029</v>
      </c>
      <c r="D33" s="2">
        <v>520</v>
      </c>
      <c r="E33" s="8">
        <f t="shared" si="0"/>
        <v>1781</v>
      </c>
    </row>
    <row r="34" spans="1:5">
      <c r="A34" s="2" t="s">
        <v>58</v>
      </c>
      <c r="B34" s="2">
        <v>105</v>
      </c>
      <c r="C34" s="2">
        <v>149</v>
      </c>
      <c r="D34" s="2">
        <v>86</v>
      </c>
      <c r="E34" s="8">
        <f t="shared" si="0"/>
        <v>340</v>
      </c>
    </row>
    <row r="35" spans="1:5">
      <c r="A35" s="7" t="s">
        <v>59</v>
      </c>
      <c r="B35" s="7">
        <v>51</v>
      </c>
      <c r="C35" s="7">
        <v>476</v>
      </c>
      <c r="D35" s="7">
        <v>100</v>
      </c>
      <c r="E35" s="7">
        <f t="shared" si="0"/>
        <v>627</v>
      </c>
    </row>
    <row r="36" spans="1:5">
      <c r="A36" s="2" t="s">
        <v>61</v>
      </c>
      <c r="B36" s="2">
        <v>248</v>
      </c>
      <c r="C36" s="2">
        <v>978</v>
      </c>
      <c r="D36" s="2">
        <v>258</v>
      </c>
      <c r="E36" s="8">
        <f t="shared" si="0"/>
        <v>1484</v>
      </c>
    </row>
    <row r="37" spans="1:5">
      <c r="A37" s="2" t="s">
        <v>62</v>
      </c>
      <c r="B37" s="2">
        <v>200</v>
      </c>
      <c r="C37" s="2">
        <v>880</v>
      </c>
      <c r="D37" s="2">
        <v>150</v>
      </c>
      <c r="E37" s="8">
        <f t="shared" si="0"/>
        <v>1230</v>
      </c>
    </row>
    <row r="38" spans="1:5">
      <c r="A38" s="2" t="s">
        <v>63</v>
      </c>
      <c r="B38" s="2">
        <v>110</v>
      </c>
      <c r="C38" s="2">
        <v>402</v>
      </c>
      <c r="D38" s="2">
        <v>162</v>
      </c>
      <c r="E38" s="8">
        <f t="shared" si="0"/>
        <v>674</v>
      </c>
    </row>
    <row r="39" spans="1:5">
      <c r="A39" s="10" t="s">
        <v>64</v>
      </c>
      <c r="B39" s="10">
        <v>142</v>
      </c>
      <c r="C39" s="10">
        <v>295</v>
      </c>
      <c r="D39" s="10">
        <v>201</v>
      </c>
      <c r="E39" s="60">
        <f t="shared" si="0"/>
        <v>638</v>
      </c>
    </row>
    <row r="40" spans="1:5">
      <c r="A40" s="144" t="s">
        <v>301</v>
      </c>
      <c r="B40" s="1">
        <f>SUM(B21:B39)</f>
        <v>2965</v>
      </c>
      <c r="C40" s="1">
        <f>SUM(C21:C39)</f>
        <v>10135</v>
      </c>
      <c r="D40" s="1">
        <f>SUM(D21:D39)</f>
        <v>4888</v>
      </c>
      <c r="E40" s="40">
        <f>SUM(E21:E39)</f>
        <v>17988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A6" sqref="A6"/>
    </sheetView>
  </sheetViews>
  <sheetFormatPr baseColWidth="10" defaultColWidth="11.5" defaultRowHeight="10"/>
  <cols>
    <col min="1" max="1" width="8.33203125" style="32" customWidth="1"/>
    <col min="2" max="2" width="4.6640625" style="32" customWidth="1"/>
    <col min="3" max="3" width="5.33203125" style="32" customWidth="1"/>
    <col min="4" max="4" width="4.33203125" style="32" customWidth="1"/>
    <col min="5" max="5" width="4" style="32" customWidth="1"/>
    <col min="6" max="6" width="4.5" style="38" customWidth="1"/>
    <col min="7" max="7" width="6" style="38" customWidth="1"/>
    <col min="8" max="8" width="4.1640625" style="38" customWidth="1"/>
    <col min="9" max="9" width="2.1640625" style="32" customWidth="1"/>
    <col min="10" max="10" width="8.83203125" style="32" customWidth="1"/>
    <col min="11" max="11" width="4.83203125" style="32" customWidth="1"/>
    <col min="12" max="12" width="5.5" style="32" customWidth="1"/>
    <col min="13" max="13" width="4.33203125" style="32" customWidth="1"/>
    <col min="14" max="14" width="3.83203125" style="32" customWidth="1"/>
    <col min="15" max="16" width="5.5" style="32" customWidth="1"/>
    <col min="17" max="17" width="4.5" style="32" customWidth="1"/>
    <col min="18" max="16384" width="11.5" style="32"/>
  </cols>
  <sheetData>
    <row r="1" spans="1:17" ht="28.5" customHeight="1">
      <c r="A1" s="117" t="s">
        <v>290</v>
      </c>
      <c r="B1" s="117" t="s">
        <v>188</v>
      </c>
      <c r="C1" s="117" t="s">
        <v>189</v>
      </c>
      <c r="D1" s="117" t="s">
        <v>194</v>
      </c>
      <c r="E1" s="117" t="s">
        <v>68</v>
      </c>
      <c r="F1" s="117" t="s">
        <v>191</v>
      </c>
      <c r="G1" s="117" t="s">
        <v>192</v>
      </c>
      <c r="H1" s="117" t="s">
        <v>195</v>
      </c>
      <c r="I1" s="37"/>
      <c r="J1" s="117" t="s">
        <v>291</v>
      </c>
      <c r="K1" s="117" t="s">
        <v>188</v>
      </c>
      <c r="L1" s="117" t="s">
        <v>189</v>
      </c>
      <c r="M1" s="117" t="s">
        <v>194</v>
      </c>
      <c r="N1" s="117" t="s">
        <v>68</v>
      </c>
      <c r="O1" s="117" t="s">
        <v>191</v>
      </c>
      <c r="P1" s="117" t="s">
        <v>192</v>
      </c>
      <c r="Q1" s="117" t="s">
        <v>195</v>
      </c>
    </row>
    <row r="2" spans="1:17">
      <c r="A2" s="116" t="s">
        <v>176</v>
      </c>
      <c r="B2" s="116"/>
      <c r="C2" s="116">
        <v>2</v>
      </c>
      <c r="D2" s="116"/>
      <c r="E2" s="116">
        <v>197</v>
      </c>
      <c r="F2" s="118">
        <f>B2*100/E2</f>
        <v>0</v>
      </c>
      <c r="G2" s="118">
        <f>C2*100/E2</f>
        <v>1.015228426395939</v>
      </c>
      <c r="H2" s="118"/>
      <c r="J2" s="116" t="s">
        <v>176</v>
      </c>
      <c r="K2" s="116"/>
      <c r="L2" s="116">
        <v>2</v>
      </c>
      <c r="M2" s="116"/>
      <c r="N2" s="116">
        <v>124</v>
      </c>
      <c r="O2" s="118">
        <f>K2*100/N2</f>
        <v>0</v>
      </c>
      <c r="P2" s="118">
        <f>L2*100/N2</f>
        <v>1.6129032258064515</v>
      </c>
      <c r="Q2" s="118"/>
    </row>
    <row r="3" spans="1:17">
      <c r="A3" s="116" t="s">
        <v>177</v>
      </c>
      <c r="B3" s="116">
        <v>1</v>
      </c>
      <c r="C3" s="116">
        <v>1</v>
      </c>
      <c r="D3" s="116"/>
      <c r="E3" s="116">
        <v>43</v>
      </c>
      <c r="F3" s="118">
        <f t="shared" ref="F3:F13" si="0">B3*100/E3</f>
        <v>2.3255813953488373</v>
      </c>
      <c r="G3" s="118">
        <f t="shared" ref="G3:G13" si="1">C3*100/E3</f>
        <v>2.3255813953488373</v>
      </c>
      <c r="H3" s="118"/>
      <c r="J3" s="116" t="s">
        <v>177</v>
      </c>
      <c r="K3" s="116">
        <v>1</v>
      </c>
      <c r="L3" s="116"/>
      <c r="M3" s="116"/>
      <c r="N3" s="116">
        <v>21</v>
      </c>
      <c r="O3" s="118">
        <f t="shared" ref="O3:O13" si="2">K3*100/N3</f>
        <v>4.7619047619047619</v>
      </c>
      <c r="P3" s="118"/>
      <c r="Q3" s="118"/>
    </row>
    <row r="4" spans="1:17">
      <c r="A4" s="116" t="s">
        <v>178</v>
      </c>
      <c r="B4" s="116">
        <v>10</v>
      </c>
      <c r="C4" s="116">
        <v>1</v>
      </c>
      <c r="D4" s="116"/>
      <c r="E4" s="116">
        <v>66</v>
      </c>
      <c r="F4" s="118">
        <f t="shared" si="0"/>
        <v>15.151515151515152</v>
      </c>
      <c r="G4" s="118">
        <f t="shared" si="1"/>
        <v>1.5151515151515151</v>
      </c>
      <c r="H4" s="118"/>
      <c r="J4" s="116" t="s">
        <v>178</v>
      </c>
      <c r="K4" s="116">
        <v>4</v>
      </c>
      <c r="L4" s="116"/>
      <c r="M4" s="116"/>
      <c r="N4" s="116">
        <v>20</v>
      </c>
      <c r="O4" s="118">
        <f t="shared" si="2"/>
        <v>20</v>
      </c>
      <c r="P4" s="118"/>
      <c r="Q4" s="118"/>
    </row>
    <row r="5" spans="1:17">
      <c r="A5" s="116" t="s">
        <v>179</v>
      </c>
      <c r="B5" s="116">
        <v>20</v>
      </c>
      <c r="C5" s="116">
        <v>240</v>
      </c>
      <c r="D5" s="116"/>
      <c r="E5" s="116">
        <v>603</v>
      </c>
      <c r="F5" s="118">
        <f t="shared" si="0"/>
        <v>3.3167495854063018</v>
      </c>
      <c r="G5" s="118">
        <f t="shared" si="1"/>
        <v>39.800995024875618</v>
      </c>
      <c r="H5" s="118"/>
      <c r="J5" s="116" t="s">
        <v>179</v>
      </c>
      <c r="K5" s="116">
        <v>1</v>
      </c>
      <c r="L5" s="116">
        <v>79</v>
      </c>
      <c r="M5" s="116"/>
      <c r="N5" s="116">
        <v>166</v>
      </c>
      <c r="O5" s="118">
        <f t="shared" si="2"/>
        <v>0.60240963855421692</v>
      </c>
      <c r="P5" s="118">
        <f t="shared" ref="P5:P13" si="3">L5*100/N5</f>
        <v>47.590361445783131</v>
      </c>
      <c r="Q5" s="118"/>
    </row>
    <row r="6" spans="1:17">
      <c r="A6" s="116" t="s">
        <v>180</v>
      </c>
      <c r="B6" s="116">
        <v>2</v>
      </c>
      <c r="C6" s="116">
        <v>4</v>
      </c>
      <c r="D6" s="116"/>
      <c r="E6" s="116">
        <v>41</v>
      </c>
      <c r="F6" s="118">
        <f t="shared" si="0"/>
        <v>4.8780487804878048</v>
      </c>
      <c r="G6" s="118">
        <f t="shared" si="1"/>
        <v>9.7560975609756095</v>
      </c>
      <c r="H6" s="118"/>
      <c r="J6" s="116" t="s">
        <v>180</v>
      </c>
      <c r="K6" s="116">
        <v>1</v>
      </c>
      <c r="L6" s="116">
        <v>3</v>
      </c>
      <c r="M6" s="116"/>
      <c r="N6" s="116">
        <v>23</v>
      </c>
      <c r="O6" s="118">
        <f t="shared" si="2"/>
        <v>4.3478260869565215</v>
      </c>
      <c r="P6" s="118">
        <f t="shared" si="3"/>
        <v>13.043478260869565</v>
      </c>
      <c r="Q6" s="118"/>
    </row>
    <row r="7" spans="1:17">
      <c r="A7" s="116" t="s">
        <v>181</v>
      </c>
      <c r="B7" s="116">
        <v>80</v>
      </c>
      <c r="C7" s="116">
        <v>28</v>
      </c>
      <c r="D7" s="116"/>
      <c r="E7" s="116">
        <v>236</v>
      </c>
      <c r="F7" s="118">
        <f t="shared" si="0"/>
        <v>33.898305084745765</v>
      </c>
      <c r="G7" s="118">
        <f t="shared" si="1"/>
        <v>11.864406779661017</v>
      </c>
      <c r="H7" s="118"/>
      <c r="J7" s="116" t="s">
        <v>181</v>
      </c>
      <c r="K7" s="116">
        <v>29</v>
      </c>
      <c r="L7" s="116">
        <v>20</v>
      </c>
      <c r="M7" s="116">
        <v>1</v>
      </c>
      <c r="N7" s="116">
        <v>100</v>
      </c>
      <c r="O7" s="118">
        <f t="shared" si="2"/>
        <v>29</v>
      </c>
      <c r="P7" s="118">
        <f t="shared" si="3"/>
        <v>20</v>
      </c>
      <c r="Q7" s="118">
        <f>M7*100/N7</f>
        <v>1</v>
      </c>
    </row>
    <row r="8" spans="1:17">
      <c r="A8" s="116" t="s">
        <v>182</v>
      </c>
      <c r="B8" s="116">
        <v>8</v>
      </c>
      <c r="C8" s="116">
        <v>14</v>
      </c>
      <c r="D8" s="116"/>
      <c r="E8" s="116">
        <v>80</v>
      </c>
      <c r="F8" s="118">
        <f t="shared" si="0"/>
        <v>10</v>
      </c>
      <c r="G8" s="118">
        <f t="shared" si="1"/>
        <v>17.5</v>
      </c>
      <c r="H8" s="118"/>
      <c r="J8" s="116" t="s">
        <v>182</v>
      </c>
      <c r="K8" s="116">
        <v>8</v>
      </c>
      <c r="L8" s="116">
        <v>10</v>
      </c>
      <c r="M8" s="116"/>
      <c r="N8" s="116">
        <v>32</v>
      </c>
      <c r="O8" s="118">
        <f t="shared" si="2"/>
        <v>25</v>
      </c>
      <c r="P8" s="118">
        <f t="shared" si="3"/>
        <v>31.25</v>
      </c>
      <c r="Q8" s="118"/>
    </row>
    <row r="9" spans="1:17">
      <c r="A9" s="116" t="s">
        <v>183</v>
      </c>
      <c r="B9" s="116">
        <v>36</v>
      </c>
      <c r="C9" s="116">
        <v>28</v>
      </c>
      <c r="D9" s="116">
        <v>6</v>
      </c>
      <c r="E9" s="116">
        <v>175</v>
      </c>
      <c r="F9" s="118">
        <f t="shared" si="0"/>
        <v>20.571428571428573</v>
      </c>
      <c r="G9" s="118">
        <f t="shared" si="1"/>
        <v>16</v>
      </c>
      <c r="H9" s="118">
        <f>D9*100/E9</f>
        <v>3.4285714285714284</v>
      </c>
      <c r="J9" s="116" t="s">
        <v>183</v>
      </c>
      <c r="K9" s="116">
        <v>22</v>
      </c>
      <c r="L9" s="116">
        <v>14</v>
      </c>
      <c r="M9" s="116">
        <v>1</v>
      </c>
      <c r="N9" s="116">
        <v>71</v>
      </c>
      <c r="O9" s="118">
        <f t="shared" si="2"/>
        <v>30.985915492957748</v>
      </c>
      <c r="P9" s="118">
        <f t="shared" si="3"/>
        <v>19.718309859154928</v>
      </c>
      <c r="Q9" s="118">
        <f>M9*100/N9</f>
        <v>1.408450704225352</v>
      </c>
    </row>
    <row r="10" spans="1:17">
      <c r="A10" s="116" t="s">
        <v>184</v>
      </c>
      <c r="B10" s="116">
        <v>38</v>
      </c>
      <c r="C10" s="116">
        <v>17</v>
      </c>
      <c r="D10" s="116"/>
      <c r="E10" s="116">
        <v>169</v>
      </c>
      <c r="F10" s="118">
        <f t="shared" si="0"/>
        <v>22.485207100591715</v>
      </c>
      <c r="G10" s="118">
        <f t="shared" si="1"/>
        <v>10.059171597633137</v>
      </c>
      <c r="H10" s="118"/>
      <c r="J10" s="116" t="s">
        <v>184</v>
      </c>
      <c r="K10" s="116">
        <v>38</v>
      </c>
      <c r="L10" s="116">
        <v>9</v>
      </c>
      <c r="M10" s="116">
        <v>3</v>
      </c>
      <c r="N10" s="116">
        <v>94</v>
      </c>
      <c r="O10" s="118">
        <f t="shared" si="2"/>
        <v>40.425531914893618</v>
      </c>
      <c r="P10" s="118">
        <f t="shared" si="3"/>
        <v>9.5744680851063837</v>
      </c>
      <c r="Q10" s="118">
        <f>M10*100/N10</f>
        <v>3.1914893617021276</v>
      </c>
    </row>
    <row r="11" spans="1:17">
      <c r="A11" s="116" t="s">
        <v>185</v>
      </c>
      <c r="B11" s="116">
        <v>51</v>
      </c>
      <c r="C11" s="116">
        <v>6</v>
      </c>
      <c r="D11" s="116"/>
      <c r="E11" s="116">
        <v>164</v>
      </c>
      <c r="F11" s="118">
        <f t="shared" si="0"/>
        <v>31.097560975609756</v>
      </c>
      <c r="G11" s="118">
        <f t="shared" si="1"/>
        <v>3.6585365853658538</v>
      </c>
      <c r="H11" s="118"/>
      <c r="J11" s="116" t="s">
        <v>185</v>
      </c>
      <c r="K11" s="116">
        <v>29</v>
      </c>
      <c r="L11" s="116">
        <v>7</v>
      </c>
      <c r="M11" s="116">
        <v>3</v>
      </c>
      <c r="N11" s="116">
        <v>80</v>
      </c>
      <c r="O11" s="118">
        <f t="shared" si="2"/>
        <v>36.25</v>
      </c>
      <c r="P11" s="118">
        <f t="shared" si="3"/>
        <v>8.75</v>
      </c>
      <c r="Q11" s="118">
        <f>M11*100/N11</f>
        <v>3.75</v>
      </c>
    </row>
    <row r="12" spans="1:17">
      <c r="A12" s="116" t="s">
        <v>186</v>
      </c>
      <c r="B12" s="116">
        <v>1</v>
      </c>
      <c r="C12" s="116">
        <v>3</v>
      </c>
      <c r="D12" s="116"/>
      <c r="E12" s="116">
        <v>43</v>
      </c>
      <c r="F12" s="118">
        <f t="shared" si="0"/>
        <v>2.3255813953488373</v>
      </c>
      <c r="G12" s="118">
        <f t="shared" si="1"/>
        <v>6.9767441860465116</v>
      </c>
      <c r="H12" s="118"/>
      <c r="J12" s="116" t="s">
        <v>186</v>
      </c>
      <c r="K12" s="116">
        <v>2</v>
      </c>
      <c r="L12" s="116">
        <v>1</v>
      </c>
      <c r="M12" s="116"/>
      <c r="N12" s="116">
        <v>12</v>
      </c>
      <c r="O12" s="118">
        <f t="shared" si="2"/>
        <v>16.666666666666668</v>
      </c>
      <c r="P12" s="118">
        <f t="shared" si="3"/>
        <v>8.3333333333333339</v>
      </c>
      <c r="Q12" s="118"/>
    </row>
    <row r="13" spans="1:17">
      <c r="A13" s="116" t="s">
        <v>196</v>
      </c>
      <c r="B13" s="116">
        <v>23</v>
      </c>
      <c r="C13" s="116">
        <v>56</v>
      </c>
      <c r="D13" s="116"/>
      <c r="E13" s="116">
        <v>348</v>
      </c>
      <c r="F13" s="118">
        <f t="shared" si="0"/>
        <v>6.6091954022988508</v>
      </c>
      <c r="G13" s="118">
        <f t="shared" si="1"/>
        <v>16.091954022988507</v>
      </c>
      <c r="H13" s="118"/>
      <c r="J13" s="116" t="s">
        <v>196</v>
      </c>
      <c r="K13" s="116">
        <v>85</v>
      </c>
      <c r="L13" s="116">
        <v>3</v>
      </c>
      <c r="M13" s="116"/>
      <c r="N13" s="116">
        <v>97</v>
      </c>
      <c r="O13" s="118">
        <f t="shared" si="2"/>
        <v>87.628865979381445</v>
      </c>
      <c r="P13" s="118">
        <f t="shared" si="3"/>
        <v>3.0927835051546393</v>
      </c>
      <c r="Q13" s="118"/>
    </row>
    <row r="15" spans="1:17" ht="30">
      <c r="A15" s="117" t="s">
        <v>292</v>
      </c>
      <c r="B15" s="117" t="s">
        <v>188</v>
      </c>
      <c r="C15" s="117" t="s">
        <v>189</v>
      </c>
      <c r="D15" s="117" t="s">
        <v>190</v>
      </c>
      <c r="E15" s="117" t="s">
        <v>68</v>
      </c>
      <c r="F15" s="117" t="s">
        <v>191</v>
      </c>
      <c r="G15" s="117" t="s">
        <v>192</v>
      </c>
      <c r="H15" s="117" t="s">
        <v>193</v>
      </c>
      <c r="J15" s="117" t="s">
        <v>293</v>
      </c>
      <c r="K15" s="117" t="s">
        <v>188</v>
      </c>
      <c r="L15" s="117" t="s">
        <v>189</v>
      </c>
      <c r="M15" s="117" t="s">
        <v>190</v>
      </c>
      <c r="N15" s="117" t="s">
        <v>68</v>
      </c>
      <c r="O15" s="117" t="s">
        <v>191</v>
      </c>
      <c r="P15" s="117" t="s">
        <v>192</v>
      </c>
      <c r="Q15" s="117" t="s">
        <v>193</v>
      </c>
    </row>
    <row r="16" spans="1:17">
      <c r="A16" s="116" t="s">
        <v>176</v>
      </c>
      <c r="B16" s="116"/>
      <c r="C16" s="116"/>
      <c r="D16" s="116"/>
      <c r="E16" s="116">
        <v>82</v>
      </c>
      <c r="F16" s="119"/>
      <c r="G16" s="119"/>
      <c r="H16" s="119"/>
      <c r="J16" s="116" t="s">
        <v>176</v>
      </c>
      <c r="K16" s="116">
        <v>1</v>
      </c>
      <c r="L16" s="116">
        <v>1</v>
      </c>
      <c r="M16" s="116"/>
      <c r="N16" s="116">
        <v>271</v>
      </c>
      <c r="O16" s="118">
        <f>K16*100/N16</f>
        <v>0.36900369003690037</v>
      </c>
      <c r="P16" s="118">
        <f>L16*100/N16</f>
        <v>0.36900369003690037</v>
      </c>
      <c r="Q16" s="118"/>
    </row>
    <row r="17" spans="1:17">
      <c r="A17" s="116" t="s">
        <v>177</v>
      </c>
      <c r="B17" s="116"/>
      <c r="C17" s="116"/>
      <c r="D17" s="116"/>
      <c r="E17" s="116">
        <v>24</v>
      </c>
      <c r="F17" s="119"/>
      <c r="G17" s="119"/>
      <c r="H17" s="119"/>
      <c r="J17" s="116" t="s">
        <v>177</v>
      </c>
      <c r="K17" s="116">
        <v>4</v>
      </c>
      <c r="L17" s="116">
        <v>1</v>
      </c>
      <c r="M17" s="116"/>
      <c r="N17" s="116">
        <v>99</v>
      </c>
      <c r="O17" s="118">
        <f t="shared" ref="O17:O27" si="4">K17*100/N17</f>
        <v>4.0404040404040407</v>
      </c>
      <c r="P17" s="118">
        <f t="shared" ref="P17:P27" si="5">L17*100/N17</f>
        <v>1.0101010101010102</v>
      </c>
      <c r="Q17" s="118"/>
    </row>
    <row r="18" spans="1:17">
      <c r="A18" s="116" t="s">
        <v>178</v>
      </c>
      <c r="B18" s="116">
        <v>6</v>
      </c>
      <c r="C18" s="116">
        <v>4</v>
      </c>
      <c r="D18" s="116"/>
      <c r="E18" s="116">
        <v>28</v>
      </c>
      <c r="F18" s="118">
        <f t="shared" ref="F18:F27" si="6">B18*100/E18</f>
        <v>21.428571428571427</v>
      </c>
      <c r="G18" s="118">
        <f>C18*100/E18</f>
        <v>14.285714285714286</v>
      </c>
      <c r="H18" s="119"/>
      <c r="J18" s="116" t="s">
        <v>178</v>
      </c>
      <c r="K18" s="116">
        <v>8</v>
      </c>
      <c r="L18" s="116">
        <v>6</v>
      </c>
      <c r="M18" s="116"/>
      <c r="N18" s="116">
        <v>38</v>
      </c>
      <c r="O18" s="118">
        <f t="shared" si="4"/>
        <v>21.05263157894737</v>
      </c>
      <c r="P18" s="118">
        <f t="shared" si="5"/>
        <v>15.789473684210526</v>
      </c>
      <c r="Q18" s="118"/>
    </row>
    <row r="19" spans="1:17">
      <c r="A19" s="116" t="s">
        <v>179</v>
      </c>
      <c r="B19" s="116">
        <v>2</v>
      </c>
      <c r="C19" s="116">
        <v>74</v>
      </c>
      <c r="D19" s="116"/>
      <c r="E19" s="116">
        <v>166</v>
      </c>
      <c r="F19" s="118">
        <f t="shared" si="6"/>
        <v>1.2048192771084338</v>
      </c>
      <c r="G19" s="118">
        <f>C19*100/E19</f>
        <v>44.578313253012048</v>
      </c>
      <c r="H19" s="119"/>
      <c r="J19" s="116" t="s">
        <v>179</v>
      </c>
      <c r="K19" s="116">
        <v>15</v>
      </c>
      <c r="L19" s="116">
        <v>205</v>
      </c>
      <c r="M19" s="116"/>
      <c r="N19" s="116">
        <v>397</v>
      </c>
      <c r="O19" s="118">
        <f t="shared" si="4"/>
        <v>3.7783375314861463</v>
      </c>
      <c r="P19" s="118">
        <f t="shared" si="5"/>
        <v>51.637279596977329</v>
      </c>
      <c r="Q19" s="118"/>
    </row>
    <row r="20" spans="1:17">
      <c r="A20" s="116" t="s">
        <v>180</v>
      </c>
      <c r="B20" s="116">
        <v>3</v>
      </c>
      <c r="C20" s="116">
        <v>4</v>
      </c>
      <c r="D20" s="116"/>
      <c r="E20" s="116">
        <v>14</v>
      </c>
      <c r="F20" s="118">
        <f t="shared" si="6"/>
        <v>21.428571428571427</v>
      </c>
      <c r="G20" s="118">
        <f>C20*100/E20</f>
        <v>28.571428571428573</v>
      </c>
      <c r="H20" s="119"/>
      <c r="J20" s="116" t="s">
        <v>180</v>
      </c>
      <c r="K20" s="116">
        <v>5</v>
      </c>
      <c r="L20" s="116">
        <v>1</v>
      </c>
      <c r="M20" s="116"/>
      <c r="N20" s="116">
        <v>32</v>
      </c>
      <c r="O20" s="118">
        <f t="shared" si="4"/>
        <v>15.625</v>
      </c>
      <c r="P20" s="118">
        <f t="shared" si="5"/>
        <v>3.125</v>
      </c>
      <c r="Q20" s="118"/>
    </row>
    <row r="21" spans="1:17">
      <c r="A21" s="116" t="s">
        <v>181</v>
      </c>
      <c r="B21" s="116">
        <v>8</v>
      </c>
      <c r="C21" s="116"/>
      <c r="D21" s="116"/>
      <c r="E21" s="116">
        <v>14</v>
      </c>
      <c r="F21" s="118">
        <f t="shared" si="6"/>
        <v>57.142857142857146</v>
      </c>
      <c r="G21" s="118"/>
      <c r="H21" s="119"/>
      <c r="J21" s="116" t="s">
        <v>181</v>
      </c>
      <c r="K21" s="116">
        <v>15</v>
      </c>
      <c r="L21" s="116">
        <v>3</v>
      </c>
      <c r="M21" s="116">
        <v>2</v>
      </c>
      <c r="N21" s="116">
        <v>36</v>
      </c>
      <c r="O21" s="118">
        <f t="shared" si="4"/>
        <v>41.666666666666664</v>
      </c>
      <c r="P21" s="118">
        <f t="shared" si="5"/>
        <v>8.3333333333333339</v>
      </c>
      <c r="Q21" s="118">
        <f>M21*100/N21</f>
        <v>5.5555555555555554</v>
      </c>
    </row>
    <row r="22" spans="1:17">
      <c r="A22" s="116" t="s">
        <v>182</v>
      </c>
      <c r="B22" s="116"/>
      <c r="C22" s="116"/>
      <c r="D22" s="116"/>
      <c r="E22" s="116">
        <v>6</v>
      </c>
      <c r="F22" s="119"/>
      <c r="G22" s="119"/>
      <c r="H22" s="119"/>
      <c r="J22" s="116" t="s">
        <v>182</v>
      </c>
      <c r="K22" s="116">
        <v>7</v>
      </c>
      <c r="L22" s="116">
        <v>1</v>
      </c>
      <c r="M22" s="116"/>
      <c r="N22" s="116">
        <v>19</v>
      </c>
      <c r="O22" s="118">
        <f t="shared" si="4"/>
        <v>36.842105263157897</v>
      </c>
      <c r="P22" s="118">
        <f t="shared" si="5"/>
        <v>5.2631578947368425</v>
      </c>
      <c r="Q22" s="118"/>
    </row>
    <row r="23" spans="1:17">
      <c r="A23" s="116" t="s">
        <v>183</v>
      </c>
      <c r="B23" s="116">
        <v>4</v>
      </c>
      <c r="C23" s="116"/>
      <c r="D23" s="116">
        <v>1</v>
      </c>
      <c r="E23" s="116">
        <v>7</v>
      </c>
      <c r="F23" s="119">
        <f t="shared" si="6"/>
        <v>57.142857142857146</v>
      </c>
      <c r="G23" s="119"/>
      <c r="H23" s="119">
        <f>D23*100/E23</f>
        <v>14.285714285714286</v>
      </c>
      <c r="J23" s="116" t="s">
        <v>183</v>
      </c>
      <c r="K23" s="116">
        <v>11</v>
      </c>
      <c r="L23" s="116">
        <v>2</v>
      </c>
      <c r="M23" s="116"/>
      <c r="N23" s="116">
        <v>22</v>
      </c>
      <c r="O23" s="118">
        <f t="shared" si="4"/>
        <v>50</v>
      </c>
      <c r="P23" s="118">
        <f t="shared" si="5"/>
        <v>9.0909090909090917</v>
      </c>
      <c r="Q23" s="118"/>
    </row>
    <row r="24" spans="1:17">
      <c r="A24" s="116" t="s">
        <v>184</v>
      </c>
      <c r="B24" s="116">
        <v>7</v>
      </c>
      <c r="C24" s="116">
        <v>1</v>
      </c>
      <c r="D24" s="116"/>
      <c r="E24" s="116">
        <v>13</v>
      </c>
      <c r="F24" s="119">
        <f t="shared" si="6"/>
        <v>53.846153846153847</v>
      </c>
      <c r="G24" s="119">
        <f>C24*100/E24</f>
        <v>7.6923076923076925</v>
      </c>
      <c r="H24" s="119"/>
      <c r="J24" s="116" t="s">
        <v>184</v>
      </c>
      <c r="K24" s="116">
        <v>11</v>
      </c>
      <c r="L24" s="116">
        <v>2</v>
      </c>
      <c r="M24" s="116">
        <v>1</v>
      </c>
      <c r="N24" s="116">
        <v>32</v>
      </c>
      <c r="O24" s="118">
        <f t="shared" si="4"/>
        <v>34.375</v>
      </c>
      <c r="P24" s="118">
        <f t="shared" si="5"/>
        <v>6.25</v>
      </c>
      <c r="Q24" s="118">
        <f>M24*100/N24</f>
        <v>3.125</v>
      </c>
    </row>
    <row r="25" spans="1:17">
      <c r="A25" s="116" t="s">
        <v>185</v>
      </c>
      <c r="B25" s="116">
        <v>10</v>
      </c>
      <c r="C25" s="116"/>
      <c r="D25" s="116"/>
      <c r="E25" s="116">
        <v>13</v>
      </c>
      <c r="F25" s="119">
        <f t="shared" si="6"/>
        <v>76.92307692307692</v>
      </c>
      <c r="G25" s="119"/>
      <c r="H25" s="119"/>
      <c r="J25" s="116" t="s">
        <v>185</v>
      </c>
      <c r="K25" s="116">
        <v>13</v>
      </c>
      <c r="L25" s="116"/>
      <c r="M25" s="116">
        <v>2</v>
      </c>
      <c r="N25" s="116">
        <v>28</v>
      </c>
      <c r="O25" s="118">
        <f t="shared" si="4"/>
        <v>46.428571428571431</v>
      </c>
      <c r="P25" s="118"/>
      <c r="Q25" s="118">
        <f>M25*100/N25</f>
        <v>7.1428571428571432</v>
      </c>
    </row>
    <row r="26" spans="1:17">
      <c r="A26" s="116" t="s">
        <v>186</v>
      </c>
      <c r="B26" s="116"/>
      <c r="C26" s="116"/>
      <c r="D26" s="116"/>
      <c r="E26" s="116">
        <v>20</v>
      </c>
      <c r="F26" s="119"/>
      <c r="G26" s="119"/>
      <c r="H26" s="119"/>
      <c r="J26" s="116" t="s">
        <v>186</v>
      </c>
      <c r="K26" s="116">
        <v>5</v>
      </c>
      <c r="L26" s="116"/>
      <c r="M26" s="116"/>
      <c r="N26" s="116">
        <v>32</v>
      </c>
      <c r="O26" s="118">
        <f t="shared" si="4"/>
        <v>15.625</v>
      </c>
      <c r="P26" s="118"/>
      <c r="Q26" s="118"/>
    </row>
    <row r="27" spans="1:17">
      <c r="A27" s="116" t="s">
        <v>196</v>
      </c>
      <c r="B27" s="116">
        <v>4</v>
      </c>
      <c r="C27" s="116"/>
      <c r="D27" s="116"/>
      <c r="E27" s="116">
        <v>4</v>
      </c>
      <c r="F27" s="119">
        <f t="shared" si="6"/>
        <v>100</v>
      </c>
      <c r="G27" s="119"/>
      <c r="H27" s="119"/>
      <c r="J27" s="116" t="s">
        <v>196</v>
      </c>
      <c r="K27" s="116">
        <v>33</v>
      </c>
      <c r="L27" s="116">
        <v>7</v>
      </c>
      <c r="M27" s="116"/>
      <c r="N27" s="116">
        <v>45</v>
      </c>
      <c r="O27" s="118">
        <f t="shared" si="4"/>
        <v>73.333333333333329</v>
      </c>
      <c r="P27" s="118">
        <f t="shared" si="5"/>
        <v>15.555555555555555</v>
      </c>
      <c r="Q27" s="118"/>
    </row>
    <row r="29" spans="1:17" ht="40">
      <c r="A29" s="117" t="s">
        <v>294</v>
      </c>
      <c r="B29" s="117" t="s">
        <v>188</v>
      </c>
      <c r="C29" s="117" t="s">
        <v>189</v>
      </c>
      <c r="D29" s="117" t="s">
        <v>190</v>
      </c>
      <c r="E29" s="117" t="s">
        <v>68</v>
      </c>
      <c r="F29" s="117" t="s">
        <v>191</v>
      </c>
      <c r="G29" s="117" t="s">
        <v>192</v>
      </c>
      <c r="H29" s="117" t="s">
        <v>193</v>
      </c>
      <c r="J29" s="117" t="s">
        <v>295</v>
      </c>
      <c r="K29" s="117" t="s">
        <v>188</v>
      </c>
      <c r="L29" s="117" t="s">
        <v>189</v>
      </c>
      <c r="M29" s="117" t="s">
        <v>190</v>
      </c>
      <c r="N29" s="117" t="s">
        <v>68</v>
      </c>
      <c r="O29" s="117" t="s">
        <v>191</v>
      </c>
      <c r="P29" s="117" t="s">
        <v>192</v>
      </c>
      <c r="Q29" s="117" t="s">
        <v>193</v>
      </c>
    </row>
    <row r="30" spans="1:17">
      <c r="A30" s="116" t="s">
        <v>176</v>
      </c>
      <c r="B30" s="116"/>
      <c r="C30" s="116">
        <v>1</v>
      </c>
      <c r="D30" s="116"/>
      <c r="E30" s="116">
        <v>76</v>
      </c>
      <c r="F30" s="118"/>
      <c r="G30" s="118">
        <f>C30*100/E30</f>
        <v>1.3157894736842106</v>
      </c>
      <c r="H30" s="118"/>
      <c r="J30" s="116" t="s">
        <v>176</v>
      </c>
      <c r="K30" s="116">
        <v>6</v>
      </c>
      <c r="L30" s="116">
        <v>2</v>
      </c>
      <c r="M30" s="116"/>
      <c r="N30" s="116">
        <v>181</v>
      </c>
      <c r="O30" s="118">
        <f>K30*100/N30</f>
        <v>3.3149171270718232</v>
      </c>
      <c r="P30" s="118">
        <f>L30*100/N30</f>
        <v>1.1049723756906078</v>
      </c>
      <c r="Q30" s="118"/>
    </row>
    <row r="31" spans="1:17">
      <c r="A31" s="116" t="s">
        <v>177</v>
      </c>
      <c r="B31" s="116">
        <v>3</v>
      </c>
      <c r="C31" s="116">
        <v>2</v>
      </c>
      <c r="D31" s="116"/>
      <c r="E31" s="116">
        <v>121</v>
      </c>
      <c r="F31" s="118">
        <f t="shared" ref="F31:F41" si="7">B31*100/E31</f>
        <v>2.4793388429752068</v>
      </c>
      <c r="G31" s="118">
        <f t="shared" ref="G31:G40" si="8">C31*100/E31</f>
        <v>1.6528925619834711</v>
      </c>
      <c r="H31" s="118"/>
      <c r="J31" s="116" t="s">
        <v>177</v>
      </c>
      <c r="K31" s="116">
        <v>2</v>
      </c>
      <c r="L31" s="116">
        <v>4</v>
      </c>
      <c r="M31" s="116"/>
      <c r="N31" s="116">
        <v>93</v>
      </c>
      <c r="O31" s="118">
        <f t="shared" ref="O31:O41" si="9">K31*100/N31</f>
        <v>2.150537634408602</v>
      </c>
      <c r="P31" s="118">
        <f t="shared" ref="P31:P41" si="10">L31*100/N31</f>
        <v>4.301075268817204</v>
      </c>
      <c r="Q31" s="118"/>
    </row>
    <row r="32" spans="1:17">
      <c r="A32" s="116" t="s">
        <v>178</v>
      </c>
      <c r="B32" s="116">
        <v>19</v>
      </c>
      <c r="C32" s="116">
        <v>1</v>
      </c>
      <c r="D32" s="116"/>
      <c r="E32" s="116">
        <v>49</v>
      </c>
      <c r="F32" s="118">
        <f t="shared" si="7"/>
        <v>38.775510204081634</v>
      </c>
      <c r="G32" s="118">
        <f t="shared" si="8"/>
        <v>2.0408163265306123</v>
      </c>
      <c r="H32" s="118"/>
      <c r="J32" s="116" t="s">
        <v>178</v>
      </c>
      <c r="K32" s="116">
        <v>21</v>
      </c>
      <c r="L32" s="116">
        <v>2</v>
      </c>
      <c r="M32" s="116"/>
      <c r="N32" s="116">
        <v>61</v>
      </c>
      <c r="O32" s="118">
        <f t="shared" si="9"/>
        <v>34.42622950819672</v>
      </c>
      <c r="P32" s="118">
        <f t="shared" si="10"/>
        <v>3.278688524590164</v>
      </c>
      <c r="Q32" s="118"/>
    </row>
    <row r="33" spans="1:17">
      <c r="A33" s="116" t="s">
        <v>179</v>
      </c>
      <c r="B33" s="116">
        <v>13</v>
      </c>
      <c r="C33" s="116">
        <v>156</v>
      </c>
      <c r="D33" s="116"/>
      <c r="E33" s="116">
        <v>389</v>
      </c>
      <c r="F33" s="118">
        <f t="shared" si="7"/>
        <v>3.3419023136246788</v>
      </c>
      <c r="G33" s="118">
        <f t="shared" si="8"/>
        <v>40.102827763496144</v>
      </c>
      <c r="H33" s="118"/>
      <c r="J33" s="116" t="s">
        <v>179</v>
      </c>
      <c r="K33" s="116">
        <v>21</v>
      </c>
      <c r="L33" s="116">
        <v>182</v>
      </c>
      <c r="M33" s="116"/>
      <c r="N33" s="116">
        <v>391</v>
      </c>
      <c r="O33" s="118">
        <f t="shared" si="9"/>
        <v>5.3708439897698206</v>
      </c>
      <c r="P33" s="118">
        <f t="shared" si="10"/>
        <v>46.547314578005114</v>
      </c>
      <c r="Q33" s="118"/>
    </row>
    <row r="34" spans="1:17">
      <c r="A34" s="116" t="s">
        <v>180</v>
      </c>
      <c r="B34" s="116">
        <v>10</v>
      </c>
      <c r="C34" s="116">
        <v>3</v>
      </c>
      <c r="D34" s="116"/>
      <c r="E34" s="116">
        <v>54</v>
      </c>
      <c r="F34" s="118">
        <f t="shared" si="7"/>
        <v>18.518518518518519</v>
      </c>
      <c r="G34" s="118">
        <f t="shared" si="8"/>
        <v>5.5555555555555554</v>
      </c>
      <c r="H34" s="118"/>
      <c r="J34" s="116" t="s">
        <v>180</v>
      </c>
      <c r="K34" s="116">
        <v>6</v>
      </c>
      <c r="L34" s="116">
        <v>6</v>
      </c>
      <c r="M34" s="116"/>
      <c r="N34" s="116">
        <v>65</v>
      </c>
      <c r="O34" s="118">
        <f t="shared" si="9"/>
        <v>9.2307692307692299</v>
      </c>
      <c r="P34" s="118">
        <f t="shared" si="10"/>
        <v>9.2307692307692299</v>
      </c>
      <c r="Q34" s="118"/>
    </row>
    <row r="35" spans="1:17">
      <c r="A35" s="116" t="s">
        <v>181</v>
      </c>
      <c r="B35" s="116">
        <v>27</v>
      </c>
      <c r="C35" s="116">
        <v>1</v>
      </c>
      <c r="D35" s="116"/>
      <c r="E35" s="116">
        <v>70</v>
      </c>
      <c r="F35" s="118">
        <f t="shared" si="7"/>
        <v>38.571428571428569</v>
      </c>
      <c r="G35" s="118">
        <f t="shared" si="8"/>
        <v>1.4285714285714286</v>
      </c>
      <c r="H35" s="118"/>
      <c r="J35" s="116" t="s">
        <v>181</v>
      </c>
      <c r="K35" s="116">
        <v>22</v>
      </c>
      <c r="L35" s="116">
        <v>3</v>
      </c>
      <c r="M35" s="116"/>
      <c r="N35" s="116">
        <v>56</v>
      </c>
      <c r="O35" s="118">
        <f t="shared" si="9"/>
        <v>39.285714285714285</v>
      </c>
      <c r="P35" s="118">
        <f t="shared" si="10"/>
        <v>5.3571428571428568</v>
      </c>
      <c r="Q35" s="118"/>
    </row>
    <row r="36" spans="1:17">
      <c r="A36" s="116" t="s">
        <v>182</v>
      </c>
      <c r="B36" s="116">
        <v>7</v>
      </c>
      <c r="C36" s="116">
        <v>3</v>
      </c>
      <c r="D36" s="116"/>
      <c r="E36" s="116">
        <v>22</v>
      </c>
      <c r="F36" s="118">
        <f t="shared" si="7"/>
        <v>31.818181818181817</v>
      </c>
      <c r="G36" s="118">
        <f t="shared" si="8"/>
        <v>13.636363636363637</v>
      </c>
      <c r="H36" s="118"/>
      <c r="J36" s="116" t="s">
        <v>182</v>
      </c>
      <c r="K36" s="116">
        <v>6</v>
      </c>
      <c r="L36" s="116">
        <v>6</v>
      </c>
      <c r="M36" s="116"/>
      <c r="N36" s="116">
        <v>28</v>
      </c>
      <c r="O36" s="118">
        <f t="shared" si="9"/>
        <v>21.428571428571427</v>
      </c>
      <c r="P36" s="118">
        <f t="shared" si="10"/>
        <v>21.428571428571427</v>
      </c>
      <c r="Q36" s="118"/>
    </row>
    <row r="37" spans="1:17">
      <c r="A37" s="116" t="s">
        <v>183</v>
      </c>
      <c r="B37" s="116">
        <v>13</v>
      </c>
      <c r="C37" s="116"/>
      <c r="D37" s="116"/>
      <c r="E37" s="116">
        <v>39</v>
      </c>
      <c r="F37" s="118">
        <f t="shared" si="7"/>
        <v>33.333333333333336</v>
      </c>
      <c r="G37" s="118"/>
      <c r="H37" s="118"/>
      <c r="J37" s="116" t="s">
        <v>183</v>
      </c>
      <c r="K37" s="116">
        <v>10</v>
      </c>
      <c r="L37" s="116">
        <v>1</v>
      </c>
      <c r="M37" s="116"/>
      <c r="N37" s="116">
        <v>37</v>
      </c>
      <c r="O37" s="118">
        <f t="shared" si="9"/>
        <v>27.027027027027028</v>
      </c>
      <c r="P37" s="118">
        <f t="shared" si="10"/>
        <v>2.7027027027027026</v>
      </c>
      <c r="Q37" s="118"/>
    </row>
    <row r="38" spans="1:17">
      <c r="A38" s="116" t="s">
        <v>184</v>
      </c>
      <c r="B38" s="116">
        <v>13</v>
      </c>
      <c r="C38" s="116"/>
      <c r="D38" s="116"/>
      <c r="E38" s="116">
        <v>47</v>
      </c>
      <c r="F38" s="118">
        <f t="shared" si="7"/>
        <v>27.659574468085108</v>
      </c>
      <c r="G38" s="118"/>
      <c r="H38" s="118"/>
      <c r="J38" s="116" t="s">
        <v>184</v>
      </c>
      <c r="K38" s="116">
        <v>14</v>
      </c>
      <c r="L38" s="116">
        <v>6</v>
      </c>
      <c r="M38" s="116"/>
      <c r="N38" s="116">
        <v>47</v>
      </c>
      <c r="O38" s="118">
        <f t="shared" si="9"/>
        <v>29.787234042553191</v>
      </c>
      <c r="P38" s="118">
        <f t="shared" si="10"/>
        <v>12.76595744680851</v>
      </c>
      <c r="Q38" s="118"/>
    </row>
    <row r="39" spans="1:17">
      <c r="A39" s="116" t="s">
        <v>185</v>
      </c>
      <c r="B39" s="116">
        <v>14</v>
      </c>
      <c r="C39" s="116"/>
      <c r="D39" s="116"/>
      <c r="E39" s="116">
        <v>46</v>
      </c>
      <c r="F39" s="118">
        <f t="shared" si="7"/>
        <v>30.434782608695652</v>
      </c>
      <c r="G39" s="118"/>
      <c r="H39" s="118"/>
      <c r="J39" s="116" t="s">
        <v>185</v>
      </c>
      <c r="K39" s="116">
        <v>20</v>
      </c>
      <c r="L39" s="116">
        <v>2</v>
      </c>
      <c r="M39" s="116"/>
      <c r="N39" s="116">
        <v>36</v>
      </c>
      <c r="O39" s="118">
        <f t="shared" si="9"/>
        <v>55.555555555555557</v>
      </c>
      <c r="P39" s="118">
        <f t="shared" si="10"/>
        <v>5.5555555555555554</v>
      </c>
      <c r="Q39" s="118"/>
    </row>
    <row r="40" spans="1:17">
      <c r="A40" s="116" t="s">
        <v>186</v>
      </c>
      <c r="B40" s="116">
        <v>33</v>
      </c>
      <c r="C40" s="116">
        <v>5</v>
      </c>
      <c r="D40" s="116"/>
      <c r="E40" s="116">
        <v>78</v>
      </c>
      <c r="F40" s="118">
        <f t="shared" si="7"/>
        <v>42.307692307692307</v>
      </c>
      <c r="G40" s="118">
        <f t="shared" si="8"/>
        <v>6.4102564102564106</v>
      </c>
      <c r="H40" s="118"/>
      <c r="J40" s="116" t="s">
        <v>186</v>
      </c>
      <c r="K40" s="116">
        <v>23</v>
      </c>
      <c r="L40" s="116">
        <v>1</v>
      </c>
      <c r="M40" s="116"/>
      <c r="N40" s="116">
        <v>65</v>
      </c>
      <c r="O40" s="118">
        <f t="shared" si="9"/>
        <v>35.384615384615387</v>
      </c>
      <c r="P40" s="118">
        <f t="shared" si="10"/>
        <v>1.5384615384615385</v>
      </c>
      <c r="Q40" s="118"/>
    </row>
    <row r="41" spans="1:17">
      <c r="A41" s="116" t="s">
        <v>196</v>
      </c>
      <c r="B41" s="116">
        <v>17</v>
      </c>
      <c r="C41" s="116"/>
      <c r="D41" s="116"/>
      <c r="E41" s="116">
        <v>27</v>
      </c>
      <c r="F41" s="118">
        <f t="shared" si="7"/>
        <v>62.962962962962962</v>
      </c>
      <c r="G41" s="118"/>
      <c r="H41" s="118"/>
      <c r="J41" s="116" t="s">
        <v>196</v>
      </c>
      <c r="K41" s="116">
        <v>21</v>
      </c>
      <c r="L41" s="116">
        <v>2</v>
      </c>
      <c r="M41" s="116"/>
      <c r="N41" s="116">
        <v>36</v>
      </c>
      <c r="O41" s="118">
        <f t="shared" si="9"/>
        <v>58.333333333333336</v>
      </c>
      <c r="P41" s="118">
        <f t="shared" si="10"/>
        <v>5.5555555555555554</v>
      </c>
      <c r="Q41" s="118"/>
    </row>
    <row r="43" spans="1:17">
      <c r="A43" s="116"/>
      <c r="B43" s="117"/>
      <c r="C43" s="117"/>
      <c r="D43" s="117"/>
      <c r="E43" s="117"/>
      <c r="F43" s="117"/>
      <c r="G43" s="117"/>
      <c r="H43" s="117"/>
    </row>
    <row r="44" spans="1:17">
      <c r="A44" s="116"/>
      <c r="B44" s="116"/>
      <c r="C44" s="116"/>
      <c r="D44" s="116"/>
      <c r="E44" s="116"/>
      <c r="F44" s="118"/>
      <c r="G44" s="118"/>
      <c r="H44" s="118"/>
    </row>
    <row r="45" spans="1:17">
      <c r="A45" s="116"/>
      <c r="B45" s="116"/>
      <c r="C45" s="116"/>
      <c r="D45" s="116"/>
      <c r="E45" s="116"/>
      <c r="F45" s="118"/>
      <c r="G45" s="118"/>
      <c r="H45" s="118"/>
    </row>
    <row r="46" spans="1:17">
      <c r="A46" s="116"/>
      <c r="B46" s="116"/>
      <c r="C46" s="116"/>
      <c r="D46" s="116"/>
      <c r="E46" s="116"/>
      <c r="F46" s="118"/>
      <c r="G46" s="118"/>
      <c r="H46" s="118"/>
    </row>
    <row r="47" spans="1:17">
      <c r="A47" s="116"/>
      <c r="B47" s="116"/>
      <c r="C47" s="116"/>
      <c r="D47" s="116"/>
      <c r="E47" s="116"/>
      <c r="F47" s="118"/>
      <c r="G47" s="118"/>
      <c r="H47" s="118"/>
    </row>
    <row r="48" spans="1:17">
      <c r="A48" s="116"/>
      <c r="B48" s="116"/>
      <c r="C48" s="116"/>
      <c r="D48" s="116"/>
      <c r="E48" s="116"/>
      <c r="F48" s="118"/>
      <c r="G48" s="118"/>
      <c r="H48" s="118"/>
    </row>
    <row r="49" spans="1:8">
      <c r="A49" s="116"/>
      <c r="B49" s="116"/>
      <c r="C49" s="116"/>
      <c r="D49" s="116"/>
      <c r="E49" s="116"/>
      <c r="F49" s="118"/>
      <c r="G49" s="118"/>
      <c r="H49" s="118"/>
    </row>
    <row r="50" spans="1:8">
      <c r="A50" s="116"/>
      <c r="B50" s="116"/>
      <c r="C50" s="116"/>
      <c r="D50" s="116"/>
      <c r="E50" s="116"/>
      <c r="F50" s="118"/>
      <c r="G50" s="118"/>
      <c r="H50" s="118"/>
    </row>
    <row r="51" spans="1:8">
      <c r="A51" s="116"/>
      <c r="B51" s="116"/>
      <c r="C51" s="116"/>
      <c r="D51" s="116"/>
      <c r="E51" s="116"/>
      <c r="F51" s="118"/>
      <c r="G51" s="118"/>
      <c r="H51" s="118"/>
    </row>
    <row r="52" spans="1:8">
      <c r="A52" s="116"/>
      <c r="B52" s="116"/>
      <c r="C52" s="116"/>
      <c r="D52" s="116"/>
      <c r="E52" s="116"/>
      <c r="F52" s="118"/>
      <c r="G52" s="118"/>
      <c r="H52" s="118"/>
    </row>
    <row r="53" spans="1:8">
      <c r="A53" s="116"/>
      <c r="B53" s="116"/>
      <c r="C53" s="116"/>
      <c r="D53" s="116"/>
      <c r="E53" s="116"/>
      <c r="F53" s="118"/>
      <c r="G53" s="118"/>
      <c r="H53" s="118"/>
    </row>
    <row r="54" spans="1:8">
      <c r="A54" s="116"/>
      <c r="B54" s="116"/>
      <c r="C54" s="116"/>
      <c r="D54" s="116"/>
      <c r="E54" s="116"/>
      <c r="F54" s="118"/>
      <c r="G54" s="118"/>
      <c r="H54" s="118"/>
    </row>
    <row r="55" spans="1:8">
      <c r="A55" s="116"/>
      <c r="B55" s="116"/>
      <c r="C55" s="116"/>
      <c r="D55" s="116"/>
      <c r="E55" s="116"/>
      <c r="F55" s="118"/>
      <c r="G55" s="118"/>
      <c r="H55" s="11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2" workbookViewId="0">
      <selection activeCell="O31" sqref="O31"/>
    </sheetView>
  </sheetViews>
  <sheetFormatPr baseColWidth="10" defaultColWidth="7" defaultRowHeight="11"/>
  <cols>
    <col min="1" max="1" width="7.6640625" style="13" customWidth="1"/>
    <col min="2" max="2" width="7" style="13" customWidth="1"/>
    <col min="3" max="3" width="5.33203125" style="13" customWidth="1"/>
    <col min="4" max="4" width="7" style="13" customWidth="1"/>
    <col min="5" max="5" width="6.33203125" style="13" customWidth="1"/>
    <col min="6" max="6" width="6" style="13" customWidth="1"/>
    <col min="7" max="16384" width="7" style="13"/>
  </cols>
  <sheetData>
    <row r="1" spans="1:11" ht="33" customHeight="1">
      <c r="A1" s="1" t="s">
        <v>18</v>
      </c>
      <c r="B1" s="120" t="s">
        <v>202</v>
      </c>
      <c r="C1" s="120" t="s">
        <v>203</v>
      </c>
      <c r="D1" s="120" t="s">
        <v>209</v>
      </c>
      <c r="E1" s="120" t="s">
        <v>204</v>
      </c>
      <c r="F1" s="120" t="s">
        <v>208</v>
      </c>
      <c r="G1" s="120" t="s">
        <v>205</v>
      </c>
      <c r="H1" s="120" t="s">
        <v>206</v>
      </c>
      <c r="I1" s="120" t="s">
        <v>210</v>
      </c>
      <c r="J1" s="120" t="s">
        <v>207</v>
      </c>
      <c r="K1" s="120" t="s">
        <v>211</v>
      </c>
    </row>
    <row r="2" spans="1:11">
      <c r="A2" s="1" t="s">
        <v>197</v>
      </c>
      <c r="B2" s="1">
        <v>25</v>
      </c>
      <c r="C2" s="1">
        <v>12</v>
      </c>
      <c r="D2" s="1">
        <v>20</v>
      </c>
      <c r="E2" s="1">
        <v>22</v>
      </c>
      <c r="F2" s="1">
        <v>14</v>
      </c>
      <c r="G2" s="121">
        <f t="shared" ref="G2:G7" si="0">B2*100/36</f>
        <v>69.444444444444443</v>
      </c>
      <c r="H2" s="121">
        <f t="shared" ref="H2:H7" si="1">C2*100/22</f>
        <v>54.545454545454547</v>
      </c>
      <c r="I2" s="121">
        <f t="shared" ref="I2:I7" si="2">D2*100/32</f>
        <v>62.5</v>
      </c>
      <c r="J2" s="121">
        <f t="shared" ref="J2:J7" si="3">E2*100/28</f>
        <v>78.571428571428569</v>
      </c>
      <c r="K2" s="121">
        <f t="shared" ref="K2:K7" si="4">F2*100/31</f>
        <v>45.161290322580648</v>
      </c>
    </row>
    <row r="3" spans="1:11">
      <c r="A3" s="1" t="s">
        <v>198</v>
      </c>
      <c r="B3" s="1">
        <v>10</v>
      </c>
      <c r="C3" s="1">
        <v>9</v>
      </c>
      <c r="D3" s="1">
        <v>12</v>
      </c>
      <c r="E3" s="1">
        <v>5</v>
      </c>
      <c r="F3" s="1">
        <v>10</v>
      </c>
      <c r="G3" s="121">
        <f t="shared" si="0"/>
        <v>27.777777777777779</v>
      </c>
      <c r="H3" s="121">
        <f t="shared" si="1"/>
        <v>40.909090909090907</v>
      </c>
      <c r="I3" s="121">
        <f t="shared" si="2"/>
        <v>37.5</v>
      </c>
      <c r="J3" s="121">
        <f t="shared" si="3"/>
        <v>17.857142857142858</v>
      </c>
      <c r="K3" s="121">
        <f t="shared" si="4"/>
        <v>32.258064516129032</v>
      </c>
    </row>
    <row r="4" spans="1:11">
      <c r="A4" s="1" t="s">
        <v>199</v>
      </c>
      <c r="B4" s="1">
        <v>1</v>
      </c>
      <c r="C4" s="1">
        <v>1</v>
      </c>
      <c r="D4" s="1"/>
      <c r="E4" s="1">
        <v>1</v>
      </c>
      <c r="F4" s="1">
        <v>7</v>
      </c>
      <c r="G4" s="121">
        <f t="shared" si="0"/>
        <v>2.7777777777777777</v>
      </c>
      <c r="H4" s="121">
        <f t="shared" si="1"/>
        <v>4.5454545454545459</v>
      </c>
      <c r="I4" s="121">
        <f t="shared" si="2"/>
        <v>0</v>
      </c>
      <c r="J4" s="121">
        <f t="shared" si="3"/>
        <v>3.5714285714285716</v>
      </c>
      <c r="K4" s="121">
        <f t="shared" si="4"/>
        <v>22.580645161290324</v>
      </c>
    </row>
    <row r="5" spans="1:11">
      <c r="A5" s="1" t="s">
        <v>200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 t="s">
        <v>201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68</v>
      </c>
      <c r="B7" s="1">
        <f>SUM(B2:B6)</f>
        <v>36</v>
      </c>
      <c r="C7" s="1">
        <f>SUM(C2:C6)</f>
        <v>22</v>
      </c>
      <c r="D7" s="1">
        <f>SUM(D2:D6)</f>
        <v>32</v>
      </c>
      <c r="E7" s="1">
        <f>SUM(E2:E6)</f>
        <v>28</v>
      </c>
      <c r="F7" s="1">
        <f>SUM(F2:F6)</f>
        <v>31</v>
      </c>
      <c r="G7" s="1">
        <f t="shared" si="0"/>
        <v>100</v>
      </c>
      <c r="H7" s="1">
        <f t="shared" si="1"/>
        <v>100</v>
      </c>
      <c r="I7" s="1">
        <f t="shared" si="2"/>
        <v>100</v>
      </c>
      <c r="J7" s="1">
        <f t="shared" si="3"/>
        <v>100</v>
      </c>
      <c r="K7" s="1">
        <f t="shared" si="4"/>
        <v>100</v>
      </c>
    </row>
    <row r="9" spans="1:11" ht="33">
      <c r="A9" s="1" t="s">
        <v>32</v>
      </c>
      <c r="B9" s="120" t="s">
        <v>202</v>
      </c>
      <c r="C9" s="120" t="s">
        <v>203</v>
      </c>
      <c r="D9" s="120" t="s">
        <v>209</v>
      </c>
      <c r="E9" s="120" t="s">
        <v>204</v>
      </c>
      <c r="F9" s="120" t="s">
        <v>208</v>
      </c>
      <c r="G9" s="120" t="s">
        <v>205</v>
      </c>
      <c r="H9" s="120" t="s">
        <v>206</v>
      </c>
      <c r="I9" s="120" t="s">
        <v>210</v>
      </c>
      <c r="J9" s="120" t="s">
        <v>207</v>
      </c>
      <c r="K9" s="120" t="s">
        <v>211</v>
      </c>
    </row>
    <row r="10" spans="1:11">
      <c r="A10" s="1" t="s">
        <v>197</v>
      </c>
      <c r="B10" s="1">
        <v>25</v>
      </c>
      <c r="C10" s="1">
        <v>16</v>
      </c>
      <c r="D10" s="1">
        <v>14</v>
      </c>
      <c r="E10" s="1">
        <v>16</v>
      </c>
      <c r="F10" s="1">
        <v>10</v>
      </c>
      <c r="G10" s="121">
        <f t="shared" ref="G10:G15" si="5">B10*100/44</f>
        <v>56.81818181818182</v>
      </c>
      <c r="H10" s="121">
        <f t="shared" ref="H10:H15" si="6">C10*100/26</f>
        <v>61.53846153846154</v>
      </c>
      <c r="I10" s="121">
        <f t="shared" ref="I10:I15" si="7">D10*100/31</f>
        <v>45.161290322580648</v>
      </c>
      <c r="J10" s="121">
        <f t="shared" ref="J10:J15" si="8">E10*100/33</f>
        <v>48.484848484848484</v>
      </c>
      <c r="K10" s="121">
        <f t="shared" ref="K10:K15" si="9">F10*100/32</f>
        <v>31.25</v>
      </c>
    </row>
    <row r="11" spans="1:11">
      <c r="A11" s="1" t="s">
        <v>198</v>
      </c>
      <c r="B11" s="1">
        <v>19</v>
      </c>
      <c r="C11" s="1">
        <v>8</v>
      </c>
      <c r="D11" s="1">
        <v>17</v>
      </c>
      <c r="E11" s="1">
        <v>16</v>
      </c>
      <c r="F11" s="1">
        <v>14</v>
      </c>
      <c r="G11" s="121">
        <f t="shared" si="5"/>
        <v>43.18181818181818</v>
      </c>
      <c r="H11" s="121">
        <f t="shared" si="6"/>
        <v>30.76923076923077</v>
      </c>
      <c r="I11" s="121">
        <f t="shared" si="7"/>
        <v>54.838709677419352</v>
      </c>
      <c r="J11" s="121">
        <f t="shared" si="8"/>
        <v>48.484848484848484</v>
      </c>
      <c r="K11" s="121">
        <f t="shared" si="9"/>
        <v>43.75</v>
      </c>
    </row>
    <row r="12" spans="1:11">
      <c r="A12" s="1" t="s">
        <v>199</v>
      </c>
      <c r="B12" s="1"/>
      <c r="C12" s="1">
        <v>2</v>
      </c>
      <c r="D12" s="1"/>
      <c r="E12" s="1">
        <v>1</v>
      </c>
      <c r="F12" s="1">
        <v>8</v>
      </c>
      <c r="G12" s="121"/>
      <c r="H12" s="121">
        <f t="shared" si="6"/>
        <v>7.6923076923076925</v>
      </c>
      <c r="I12" s="121"/>
      <c r="J12" s="121">
        <f t="shared" si="8"/>
        <v>3.0303030303030303</v>
      </c>
      <c r="K12" s="121">
        <f t="shared" si="9"/>
        <v>25</v>
      </c>
    </row>
    <row r="13" spans="1:11">
      <c r="A13" s="1" t="s">
        <v>200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 t="s">
        <v>201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 t="s">
        <v>68</v>
      </c>
      <c r="B15" s="1">
        <f>SUM(B10:B14)</f>
        <v>44</v>
      </c>
      <c r="C15" s="1">
        <f>SUM(C10:C14)</f>
        <v>26</v>
      </c>
      <c r="D15" s="1">
        <f>SUM(D10:D14)</f>
        <v>31</v>
      </c>
      <c r="E15" s="1">
        <f>SUM(E10:E14)</f>
        <v>33</v>
      </c>
      <c r="F15" s="1">
        <f>SUM(F10:F14)</f>
        <v>32</v>
      </c>
      <c r="G15" s="1">
        <f t="shared" si="5"/>
        <v>100</v>
      </c>
      <c r="H15" s="1">
        <f t="shared" si="6"/>
        <v>100</v>
      </c>
      <c r="I15" s="1">
        <f t="shared" si="7"/>
        <v>100</v>
      </c>
      <c r="J15" s="1">
        <f t="shared" si="8"/>
        <v>100</v>
      </c>
      <c r="K15" s="1">
        <f t="shared" si="9"/>
        <v>100</v>
      </c>
    </row>
    <row r="17" spans="1:11" ht="33">
      <c r="A17" s="1" t="s">
        <v>13</v>
      </c>
      <c r="B17" s="120" t="s">
        <v>202</v>
      </c>
      <c r="C17" s="120" t="s">
        <v>203</v>
      </c>
      <c r="D17" s="120" t="s">
        <v>209</v>
      </c>
      <c r="E17" s="120" t="s">
        <v>204</v>
      </c>
      <c r="F17" s="120" t="s">
        <v>208</v>
      </c>
      <c r="G17" s="120" t="s">
        <v>205</v>
      </c>
      <c r="H17" s="120" t="s">
        <v>206</v>
      </c>
      <c r="I17" s="120" t="s">
        <v>210</v>
      </c>
      <c r="J17" s="120" t="s">
        <v>207</v>
      </c>
      <c r="K17" s="120" t="s">
        <v>211</v>
      </c>
    </row>
    <row r="18" spans="1:11">
      <c r="A18" s="1" t="s">
        <v>197</v>
      </c>
      <c r="B18" s="1">
        <v>152</v>
      </c>
      <c r="C18" s="1">
        <v>97</v>
      </c>
      <c r="D18" s="1">
        <v>83</v>
      </c>
      <c r="E18" s="1">
        <v>67</v>
      </c>
      <c r="F18" s="1">
        <v>11</v>
      </c>
      <c r="G18" s="121">
        <f t="shared" ref="G18:G23" si="10">B18*100/236</f>
        <v>64.406779661016955</v>
      </c>
      <c r="H18" s="121">
        <f t="shared" ref="H18:H23" si="11">C18*100/175</f>
        <v>55.428571428571431</v>
      </c>
      <c r="I18" s="121">
        <f t="shared" ref="I18:I23" si="12">D18*100/169</f>
        <v>49.112426035502956</v>
      </c>
      <c r="J18" s="121">
        <f t="shared" ref="J18:J23" si="13">E18*100/164</f>
        <v>40.853658536585364</v>
      </c>
      <c r="K18" s="121">
        <f t="shared" ref="K18:K23" si="14">F18*100/43</f>
        <v>25.581395348837209</v>
      </c>
    </row>
    <row r="19" spans="1:11">
      <c r="A19" s="1" t="s">
        <v>198</v>
      </c>
      <c r="B19" s="1">
        <v>75</v>
      </c>
      <c r="C19" s="1">
        <v>64</v>
      </c>
      <c r="D19" s="1">
        <v>80</v>
      </c>
      <c r="E19" s="1">
        <v>89</v>
      </c>
      <c r="F19" s="1">
        <v>26</v>
      </c>
      <c r="G19" s="121">
        <f t="shared" si="10"/>
        <v>31.779661016949152</v>
      </c>
      <c r="H19" s="121">
        <f t="shared" si="11"/>
        <v>36.571428571428569</v>
      </c>
      <c r="I19" s="121">
        <f t="shared" si="12"/>
        <v>47.337278106508876</v>
      </c>
      <c r="J19" s="121">
        <f t="shared" si="13"/>
        <v>54.268292682926827</v>
      </c>
      <c r="K19" s="121">
        <f t="shared" si="14"/>
        <v>60.465116279069768</v>
      </c>
    </row>
    <row r="20" spans="1:11">
      <c r="A20" s="1" t="s">
        <v>199</v>
      </c>
      <c r="B20" s="1">
        <v>9</v>
      </c>
      <c r="C20" s="1">
        <v>14</v>
      </c>
      <c r="D20" s="1">
        <v>6</v>
      </c>
      <c r="E20" s="1">
        <v>8</v>
      </c>
      <c r="F20" s="1">
        <v>5</v>
      </c>
      <c r="G20" s="121">
        <f t="shared" si="10"/>
        <v>3.8135593220338984</v>
      </c>
      <c r="H20" s="121">
        <f t="shared" si="11"/>
        <v>8</v>
      </c>
      <c r="I20" s="121">
        <f t="shared" si="12"/>
        <v>3.5502958579881656</v>
      </c>
      <c r="J20" s="121">
        <f t="shared" si="13"/>
        <v>4.8780487804878048</v>
      </c>
      <c r="K20" s="121">
        <f t="shared" si="14"/>
        <v>11.627906976744185</v>
      </c>
    </row>
    <row r="21" spans="1:11">
      <c r="A21" s="1" t="s">
        <v>200</v>
      </c>
      <c r="B21" s="1"/>
      <c r="C21" s="1"/>
      <c r="D21" s="1"/>
      <c r="E21" s="1"/>
      <c r="F21" s="1">
        <v>1</v>
      </c>
      <c r="G21" s="121"/>
      <c r="H21" s="121"/>
      <c r="I21" s="121"/>
      <c r="J21" s="121"/>
      <c r="K21" s="121">
        <f t="shared" si="14"/>
        <v>2.3255813953488373</v>
      </c>
    </row>
    <row r="22" spans="1:11">
      <c r="A22" s="1" t="s">
        <v>201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 t="s">
        <v>68</v>
      </c>
      <c r="B23" s="1">
        <f>SUM(B18:B22)</f>
        <v>236</v>
      </c>
      <c r="C23" s="1">
        <f>SUM(C18:C22)</f>
        <v>175</v>
      </c>
      <c r="D23" s="1">
        <f>SUM(D18:D22)</f>
        <v>169</v>
      </c>
      <c r="E23" s="1">
        <f>SUM(E18:E22)</f>
        <v>164</v>
      </c>
      <c r="F23" s="1">
        <f>SUM(F18:F22)</f>
        <v>43</v>
      </c>
      <c r="G23" s="1">
        <f t="shared" si="10"/>
        <v>100</v>
      </c>
      <c r="H23" s="1">
        <f t="shared" si="11"/>
        <v>100</v>
      </c>
      <c r="I23" s="1">
        <f t="shared" si="12"/>
        <v>100</v>
      </c>
      <c r="J23" s="1">
        <f t="shared" si="13"/>
        <v>100</v>
      </c>
      <c r="K23" s="1">
        <f t="shared" si="14"/>
        <v>100</v>
      </c>
    </row>
    <row r="25" spans="1:11" ht="33">
      <c r="A25" s="1" t="s">
        <v>43</v>
      </c>
      <c r="B25" s="120" t="s">
        <v>202</v>
      </c>
      <c r="C25" s="120" t="s">
        <v>203</v>
      </c>
      <c r="D25" s="120" t="s">
        <v>209</v>
      </c>
      <c r="E25" s="120" t="s">
        <v>204</v>
      </c>
      <c r="F25" s="120" t="s">
        <v>208</v>
      </c>
      <c r="G25" s="120" t="s">
        <v>205</v>
      </c>
      <c r="H25" s="120" t="s">
        <v>206</v>
      </c>
      <c r="I25" s="120" t="s">
        <v>210</v>
      </c>
      <c r="J25" s="120" t="s">
        <v>207</v>
      </c>
      <c r="K25" s="120" t="s">
        <v>211</v>
      </c>
    </row>
    <row r="26" spans="1:11">
      <c r="A26" s="1" t="s">
        <v>197</v>
      </c>
      <c r="B26" s="1">
        <v>45</v>
      </c>
      <c r="C26" s="1">
        <v>24</v>
      </c>
      <c r="D26" s="1">
        <v>23</v>
      </c>
      <c r="E26" s="1">
        <v>22</v>
      </c>
      <c r="F26" s="1">
        <v>20</v>
      </c>
      <c r="G26" s="121">
        <f t="shared" ref="G26:G31" si="15">B26*100/70</f>
        <v>64.285714285714292</v>
      </c>
      <c r="H26" s="121">
        <f t="shared" ref="H26:H31" si="16">C26*100/39</f>
        <v>61.53846153846154</v>
      </c>
      <c r="I26" s="121">
        <f t="shared" ref="I26:I31" si="17">D26*100/47</f>
        <v>48.936170212765958</v>
      </c>
      <c r="J26" s="121">
        <f t="shared" ref="J26:J31" si="18">E26*100/46</f>
        <v>47.826086956521742</v>
      </c>
      <c r="K26" s="121">
        <f t="shared" ref="K26:K31" si="19">F26*100/80</f>
        <v>25</v>
      </c>
    </row>
    <row r="27" spans="1:11">
      <c r="A27" s="1" t="s">
        <v>198</v>
      </c>
      <c r="B27" s="1">
        <v>24</v>
      </c>
      <c r="C27" s="1">
        <v>14</v>
      </c>
      <c r="D27" s="1">
        <v>19</v>
      </c>
      <c r="E27" s="1">
        <v>20</v>
      </c>
      <c r="F27" s="1">
        <v>28</v>
      </c>
      <c r="G27" s="121">
        <f t="shared" si="15"/>
        <v>34.285714285714285</v>
      </c>
      <c r="H27" s="121">
        <f t="shared" si="16"/>
        <v>35.897435897435898</v>
      </c>
      <c r="I27" s="121">
        <f t="shared" si="17"/>
        <v>40.425531914893618</v>
      </c>
      <c r="J27" s="121">
        <f t="shared" si="18"/>
        <v>43.478260869565219</v>
      </c>
      <c r="K27" s="121">
        <f t="shared" si="19"/>
        <v>35</v>
      </c>
    </row>
    <row r="28" spans="1:11">
      <c r="A28" s="1" t="s">
        <v>199</v>
      </c>
      <c r="B28" s="1">
        <v>1</v>
      </c>
      <c r="C28" s="1">
        <v>1</v>
      </c>
      <c r="D28" s="1">
        <v>5</v>
      </c>
      <c r="E28" s="1">
        <v>4</v>
      </c>
      <c r="F28" s="1">
        <v>32</v>
      </c>
      <c r="G28" s="121">
        <f t="shared" si="15"/>
        <v>1.4285714285714286</v>
      </c>
      <c r="H28" s="121">
        <f t="shared" si="16"/>
        <v>2.5641025641025643</v>
      </c>
      <c r="I28" s="121">
        <f t="shared" si="17"/>
        <v>10.638297872340425</v>
      </c>
      <c r="J28" s="121">
        <f t="shared" si="18"/>
        <v>8.695652173913043</v>
      </c>
      <c r="K28" s="121">
        <f t="shared" si="19"/>
        <v>40</v>
      </c>
    </row>
    <row r="29" spans="1:11">
      <c r="A29" s="1" t="s">
        <v>200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 t="s">
        <v>201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 t="s">
        <v>68</v>
      </c>
      <c r="B31" s="1">
        <f>SUM(B26:B30)</f>
        <v>70</v>
      </c>
      <c r="C31" s="1">
        <f>SUM(C26:C30)</f>
        <v>39</v>
      </c>
      <c r="D31" s="1">
        <f>SUM(D26:D30)</f>
        <v>47</v>
      </c>
      <c r="E31" s="1">
        <f>SUM(E26:E30)</f>
        <v>46</v>
      </c>
      <c r="F31" s="1">
        <f>SUM(F26:F30)</f>
        <v>80</v>
      </c>
      <c r="G31" s="1">
        <f t="shared" si="15"/>
        <v>100</v>
      </c>
      <c r="H31" s="1">
        <f t="shared" si="16"/>
        <v>100</v>
      </c>
      <c r="I31" s="1">
        <f t="shared" si="17"/>
        <v>100</v>
      </c>
      <c r="J31" s="1">
        <f t="shared" si="18"/>
        <v>100</v>
      </c>
      <c r="K31" s="1">
        <f t="shared" si="19"/>
        <v>100</v>
      </c>
    </row>
    <row r="33" spans="1:11" ht="33">
      <c r="A33" s="1" t="s">
        <v>27</v>
      </c>
      <c r="B33" s="120" t="s">
        <v>202</v>
      </c>
      <c r="C33" s="120" t="s">
        <v>203</v>
      </c>
      <c r="D33" s="120" t="s">
        <v>209</v>
      </c>
      <c r="E33" s="120" t="s">
        <v>204</v>
      </c>
      <c r="F33" s="120" t="s">
        <v>208</v>
      </c>
      <c r="G33" s="120" t="s">
        <v>205</v>
      </c>
      <c r="H33" s="120" t="s">
        <v>206</v>
      </c>
      <c r="I33" s="120" t="s">
        <v>210</v>
      </c>
      <c r="J33" s="120" t="s">
        <v>207</v>
      </c>
      <c r="K33" s="120" t="s">
        <v>211</v>
      </c>
    </row>
    <row r="34" spans="1:11">
      <c r="A34" s="1" t="s">
        <v>197</v>
      </c>
      <c r="B34" s="1">
        <v>44</v>
      </c>
      <c r="C34" s="1">
        <v>18</v>
      </c>
      <c r="D34" s="1">
        <v>42</v>
      </c>
      <c r="E34" s="1">
        <v>28</v>
      </c>
      <c r="F34" s="1">
        <v>6</v>
      </c>
      <c r="G34" s="1">
        <f t="shared" ref="G34:G39" si="20">B34*100/100</f>
        <v>44</v>
      </c>
      <c r="H34" s="121">
        <f t="shared" ref="H34:H39" si="21">C34*100/71</f>
        <v>25.35211267605634</v>
      </c>
      <c r="I34" s="121">
        <f t="shared" ref="I34:I39" si="22">D34*100/94</f>
        <v>44.680851063829785</v>
      </c>
      <c r="J34" s="121">
        <f t="shared" ref="J34:J39" si="23">E34*100/80</f>
        <v>35</v>
      </c>
      <c r="K34" s="121">
        <f t="shared" ref="K34:K39" si="24">F34*100/12</f>
        <v>50</v>
      </c>
    </row>
    <row r="35" spans="1:11">
      <c r="A35" s="1" t="s">
        <v>198</v>
      </c>
      <c r="B35" s="1">
        <v>51</v>
      </c>
      <c r="C35" s="1">
        <v>34</v>
      </c>
      <c r="D35" s="1">
        <v>47</v>
      </c>
      <c r="E35" s="1">
        <v>48</v>
      </c>
      <c r="F35" s="1">
        <v>5</v>
      </c>
      <c r="G35" s="1">
        <f t="shared" si="20"/>
        <v>51</v>
      </c>
      <c r="H35" s="121">
        <f t="shared" si="21"/>
        <v>47.887323943661968</v>
      </c>
      <c r="I35" s="121">
        <f t="shared" si="22"/>
        <v>50</v>
      </c>
      <c r="J35" s="121">
        <f t="shared" si="23"/>
        <v>60</v>
      </c>
      <c r="K35" s="121">
        <f t="shared" si="24"/>
        <v>41.666666666666664</v>
      </c>
    </row>
    <row r="36" spans="1:11">
      <c r="A36" s="1" t="s">
        <v>199</v>
      </c>
      <c r="B36" s="1">
        <v>5</v>
      </c>
      <c r="C36" s="1">
        <v>19</v>
      </c>
      <c r="D36" s="1">
        <v>5</v>
      </c>
      <c r="E36" s="1">
        <v>4</v>
      </c>
      <c r="F36" s="1"/>
      <c r="G36" s="1">
        <f t="shared" si="20"/>
        <v>5</v>
      </c>
      <c r="H36" s="121">
        <f t="shared" si="21"/>
        <v>26.760563380281692</v>
      </c>
      <c r="I36" s="121">
        <f t="shared" si="22"/>
        <v>5.3191489361702127</v>
      </c>
      <c r="J36" s="121">
        <f t="shared" si="23"/>
        <v>5</v>
      </c>
      <c r="K36" s="121">
        <f t="shared" si="24"/>
        <v>0</v>
      </c>
    </row>
    <row r="37" spans="1:11">
      <c r="A37" s="1" t="s">
        <v>200</v>
      </c>
      <c r="B37" s="1"/>
      <c r="C37" s="1"/>
      <c r="D37" s="1"/>
      <c r="E37" s="1"/>
      <c r="F37" s="1">
        <v>1</v>
      </c>
      <c r="G37" s="1"/>
      <c r="H37" s="121"/>
      <c r="I37" s="121"/>
      <c r="J37" s="121"/>
      <c r="K37" s="121">
        <f t="shared" si="24"/>
        <v>8.3333333333333339</v>
      </c>
    </row>
    <row r="38" spans="1:11">
      <c r="A38" s="1" t="s">
        <v>201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 t="s">
        <v>68</v>
      </c>
      <c r="B39" s="1">
        <f>SUM(B34:B38)</f>
        <v>100</v>
      </c>
      <c r="C39" s="1">
        <f>SUM(C34:C38)</f>
        <v>71</v>
      </c>
      <c r="D39" s="1">
        <f>SUM(D34:D38)</f>
        <v>94</v>
      </c>
      <c r="E39" s="1">
        <f>SUM(E34:E38)</f>
        <v>80</v>
      </c>
      <c r="F39" s="1">
        <f>SUM(F34:F38)</f>
        <v>12</v>
      </c>
      <c r="G39" s="1">
        <f t="shared" si="20"/>
        <v>100</v>
      </c>
      <c r="H39" s="1">
        <f t="shared" si="21"/>
        <v>100</v>
      </c>
      <c r="I39" s="1">
        <f t="shared" si="22"/>
        <v>100</v>
      </c>
      <c r="J39" s="1">
        <f t="shared" si="23"/>
        <v>100</v>
      </c>
      <c r="K39" s="1">
        <f t="shared" si="24"/>
        <v>100</v>
      </c>
    </row>
    <row r="41" spans="1:11" ht="33">
      <c r="A41" s="1" t="s">
        <v>46</v>
      </c>
      <c r="B41" s="120" t="s">
        <v>202</v>
      </c>
      <c r="C41" s="120" t="s">
        <v>203</v>
      </c>
      <c r="D41" s="120" t="s">
        <v>209</v>
      </c>
      <c r="E41" s="120" t="s">
        <v>204</v>
      </c>
      <c r="F41" s="120" t="s">
        <v>208</v>
      </c>
      <c r="G41" s="120" t="s">
        <v>205</v>
      </c>
      <c r="H41" s="120" t="s">
        <v>206</v>
      </c>
      <c r="I41" s="120" t="s">
        <v>210</v>
      </c>
      <c r="J41" s="120" t="s">
        <v>207</v>
      </c>
      <c r="K41" s="120" t="s">
        <v>211</v>
      </c>
    </row>
    <row r="42" spans="1:11">
      <c r="A42" s="1" t="s">
        <v>197</v>
      </c>
      <c r="B42" s="1">
        <v>32</v>
      </c>
      <c r="C42" s="1">
        <v>15</v>
      </c>
      <c r="D42" s="1">
        <v>19</v>
      </c>
      <c r="E42" s="1">
        <v>16</v>
      </c>
      <c r="F42" s="1">
        <v>20</v>
      </c>
      <c r="G42" s="121">
        <f t="shared" ref="G42:G47" si="25">B42*100/56</f>
        <v>57.142857142857146</v>
      </c>
      <c r="H42" s="121">
        <f t="shared" ref="H42:H47" si="26">C42*100/37</f>
        <v>40.54054054054054</v>
      </c>
      <c r="I42" s="121">
        <f t="shared" ref="I42:I47" si="27">D42*100/47</f>
        <v>40.425531914893618</v>
      </c>
      <c r="J42" s="121">
        <f t="shared" ref="J42:J47" si="28">E42*100/36</f>
        <v>44.444444444444443</v>
      </c>
      <c r="K42" s="121">
        <f t="shared" ref="K42:K47" si="29">F42*100/64</f>
        <v>31.25</v>
      </c>
    </row>
    <row r="43" spans="1:11">
      <c r="A43" s="1" t="s">
        <v>198</v>
      </c>
      <c r="B43" s="1">
        <v>23</v>
      </c>
      <c r="C43" s="1">
        <v>22</v>
      </c>
      <c r="D43" s="1">
        <v>26</v>
      </c>
      <c r="E43" s="1">
        <v>19</v>
      </c>
      <c r="F43" s="1">
        <v>25</v>
      </c>
      <c r="G43" s="121">
        <f t="shared" si="25"/>
        <v>41.071428571428569</v>
      </c>
      <c r="H43" s="121">
        <f t="shared" si="26"/>
        <v>59.45945945945946</v>
      </c>
      <c r="I43" s="121">
        <f t="shared" si="27"/>
        <v>55.319148936170215</v>
      </c>
      <c r="J43" s="121">
        <f t="shared" si="28"/>
        <v>52.777777777777779</v>
      </c>
      <c r="K43" s="121">
        <f t="shared" si="29"/>
        <v>39.0625</v>
      </c>
    </row>
    <row r="44" spans="1:11">
      <c r="A44" s="1" t="s">
        <v>199</v>
      </c>
      <c r="B44" s="1">
        <v>1</v>
      </c>
      <c r="C44" s="1"/>
      <c r="D44" s="1">
        <v>2</v>
      </c>
      <c r="E44" s="1">
        <v>1</v>
      </c>
      <c r="F44" s="1">
        <v>18</v>
      </c>
      <c r="G44" s="121">
        <f t="shared" si="25"/>
        <v>1.7857142857142858</v>
      </c>
      <c r="H44" s="121">
        <f t="shared" si="26"/>
        <v>0</v>
      </c>
      <c r="I44" s="121">
        <f t="shared" si="27"/>
        <v>4.2553191489361701</v>
      </c>
      <c r="J44" s="121">
        <f t="shared" si="28"/>
        <v>2.7777777777777777</v>
      </c>
      <c r="K44" s="121">
        <f t="shared" si="29"/>
        <v>28.125</v>
      </c>
    </row>
    <row r="45" spans="1:11">
      <c r="A45" s="1" t="s">
        <v>200</v>
      </c>
      <c r="B45" s="1"/>
      <c r="C45" s="1"/>
      <c r="D45" s="1"/>
      <c r="E45" s="1"/>
      <c r="F45" s="1">
        <v>1</v>
      </c>
      <c r="G45" s="121"/>
      <c r="H45" s="121"/>
      <c r="I45" s="121"/>
      <c r="J45" s="121"/>
      <c r="K45" s="121">
        <f t="shared" si="29"/>
        <v>1.5625</v>
      </c>
    </row>
    <row r="46" spans="1:11">
      <c r="A46" s="1" t="s">
        <v>201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 t="s">
        <v>68</v>
      </c>
      <c r="B47" s="1">
        <f>SUM(B42:B46)</f>
        <v>56</v>
      </c>
      <c r="C47" s="1">
        <f>SUM(C42:C46)</f>
        <v>37</v>
      </c>
      <c r="D47" s="1">
        <f>SUM(D42:D46)</f>
        <v>47</v>
      </c>
      <c r="E47" s="1">
        <f>SUM(E42:E46)</f>
        <v>36</v>
      </c>
      <c r="F47" s="1">
        <f>SUM(F42:F46)</f>
        <v>64</v>
      </c>
      <c r="G47" s="1">
        <f t="shared" si="25"/>
        <v>100</v>
      </c>
      <c r="H47" s="1">
        <f t="shared" si="26"/>
        <v>100</v>
      </c>
      <c r="I47" s="1">
        <f t="shared" si="27"/>
        <v>100</v>
      </c>
      <c r="J47" s="1">
        <f t="shared" si="28"/>
        <v>100</v>
      </c>
      <c r="K47" s="1">
        <f t="shared" si="29"/>
        <v>100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2" workbookViewId="0">
      <selection activeCell="A36" sqref="A36:K41"/>
    </sheetView>
  </sheetViews>
  <sheetFormatPr baseColWidth="10" defaultColWidth="11.5" defaultRowHeight="11"/>
  <cols>
    <col min="1" max="1" width="7.6640625" style="13" customWidth="1"/>
    <col min="2" max="2" width="8" style="13" customWidth="1"/>
    <col min="3" max="3" width="5.33203125" style="13" customWidth="1"/>
    <col min="4" max="4" width="6.5" style="13" customWidth="1"/>
    <col min="5" max="5" width="4.83203125" style="13" customWidth="1"/>
    <col min="6" max="6" width="5.5" style="13" customWidth="1"/>
    <col min="7" max="7" width="7.33203125" style="13" customWidth="1"/>
    <col min="8" max="8" width="6.5" style="13" customWidth="1"/>
    <col min="9" max="9" width="6.83203125" style="13" customWidth="1"/>
    <col min="10" max="10" width="6.5" style="13" customWidth="1"/>
    <col min="11" max="11" width="5.5" style="13" customWidth="1"/>
    <col min="12" max="16384" width="11.5" style="13"/>
  </cols>
  <sheetData>
    <row r="1" spans="1:11" ht="35.25" customHeight="1">
      <c r="A1" s="1" t="s">
        <v>18</v>
      </c>
      <c r="B1" s="120" t="s">
        <v>202</v>
      </c>
      <c r="C1" s="120" t="s">
        <v>203</v>
      </c>
      <c r="D1" s="120" t="s">
        <v>209</v>
      </c>
      <c r="E1" s="120" t="s">
        <v>204</v>
      </c>
      <c r="F1" s="120" t="s">
        <v>208</v>
      </c>
      <c r="G1" s="120" t="s">
        <v>205</v>
      </c>
      <c r="H1" s="120" t="s">
        <v>206</v>
      </c>
      <c r="I1" s="120" t="s">
        <v>210</v>
      </c>
      <c r="J1" s="120" t="s">
        <v>207</v>
      </c>
      <c r="K1" s="120" t="s">
        <v>211</v>
      </c>
    </row>
    <row r="2" spans="1:11">
      <c r="A2" s="1" t="s">
        <v>212</v>
      </c>
      <c r="B2" s="1">
        <v>1</v>
      </c>
      <c r="C2" s="1">
        <v>1</v>
      </c>
      <c r="D2" s="1">
        <v>1</v>
      </c>
      <c r="E2" s="1">
        <v>2</v>
      </c>
      <c r="F2" s="1"/>
      <c r="G2" s="121">
        <f>B2*100/36</f>
        <v>2.7777777777777777</v>
      </c>
      <c r="H2" s="121">
        <f>C2*100/22</f>
        <v>4.5454545454545459</v>
      </c>
      <c r="I2" s="121">
        <f>D2*100/32</f>
        <v>3.125</v>
      </c>
      <c r="J2" s="121">
        <f>E2*100/28</f>
        <v>7.1428571428571432</v>
      </c>
      <c r="K2" s="121"/>
    </row>
    <row r="3" spans="1:11">
      <c r="A3" s="1" t="s">
        <v>213</v>
      </c>
      <c r="B3" s="1">
        <v>27</v>
      </c>
      <c r="C3" s="1">
        <v>16</v>
      </c>
      <c r="D3" s="1">
        <v>12</v>
      </c>
      <c r="E3" s="1">
        <v>26</v>
      </c>
      <c r="F3" s="1">
        <v>24</v>
      </c>
      <c r="G3" s="121">
        <f>B3*100/36</f>
        <v>75</v>
      </c>
      <c r="H3" s="121">
        <f>C3*100/22</f>
        <v>72.727272727272734</v>
      </c>
      <c r="I3" s="121">
        <f>D3*100/32</f>
        <v>37.5</v>
      </c>
      <c r="J3" s="121">
        <f>E3*100/28</f>
        <v>92.857142857142861</v>
      </c>
      <c r="K3" s="121">
        <f>F3*100/31</f>
        <v>77.41935483870968</v>
      </c>
    </row>
    <row r="4" spans="1:11">
      <c r="A4" s="1" t="s">
        <v>214</v>
      </c>
      <c r="B4" s="1">
        <v>8</v>
      </c>
      <c r="C4" s="1">
        <v>5</v>
      </c>
      <c r="D4" s="1">
        <v>10</v>
      </c>
      <c r="E4" s="1"/>
      <c r="F4" s="1">
        <v>6</v>
      </c>
      <c r="G4" s="121">
        <f>B4*100/36</f>
        <v>22.222222222222221</v>
      </c>
      <c r="H4" s="121">
        <f>C4*100/22</f>
        <v>22.727272727272727</v>
      </c>
      <c r="I4" s="121">
        <f>D4*100/32</f>
        <v>31.25</v>
      </c>
      <c r="J4" s="121">
        <f>E4*100/28</f>
        <v>0</v>
      </c>
      <c r="K4" s="121">
        <f>F4*100/31</f>
        <v>19.35483870967742</v>
      </c>
    </row>
    <row r="5" spans="1:11">
      <c r="A5" s="1" t="s">
        <v>215</v>
      </c>
      <c r="B5" s="1"/>
      <c r="C5" s="1"/>
      <c r="D5" s="1">
        <v>9</v>
      </c>
      <c r="E5" s="1"/>
      <c r="F5" s="1">
        <v>1</v>
      </c>
      <c r="G5" s="121">
        <f>B5*100/36</f>
        <v>0</v>
      </c>
      <c r="H5" s="121">
        <f>C5*100/22</f>
        <v>0</v>
      </c>
      <c r="I5" s="121">
        <f>D5*100/32</f>
        <v>28.125</v>
      </c>
      <c r="J5" s="121">
        <f>E5*100/28</f>
        <v>0</v>
      </c>
      <c r="K5" s="121">
        <f>F5*100/31</f>
        <v>3.225806451612903</v>
      </c>
    </row>
    <row r="6" spans="1:11">
      <c r="A6" s="1" t="s">
        <v>68</v>
      </c>
      <c r="B6" s="1">
        <f>SUM(B2:B5)</f>
        <v>36</v>
      </c>
      <c r="C6" s="1">
        <f>SUM(C2:C5)</f>
        <v>22</v>
      </c>
      <c r="D6" s="1">
        <f>SUM(D2:D5)</f>
        <v>32</v>
      </c>
      <c r="E6" s="1">
        <f>SUM(E2:E5)</f>
        <v>28</v>
      </c>
      <c r="F6" s="1">
        <f>SUM(F2:F5)</f>
        <v>31</v>
      </c>
      <c r="G6" s="122">
        <f>B6*100/36</f>
        <v>100</v>
      </c>
      <c r="H6" s="122">
        <f>C6*100/22</f>
        <v>100</v>
      </c>
      <c r="I6" s="122">
        <f>D6*100/32</f>
        <v>100</v>
      </c>
      <c r="J6" s="122">
        <f>E6*100/28</f>
        <v>100</v>
      </c>
      <c r="K6" s="122">
        <f>F6*100/31</f>
        <v>100</v>
      </c>
    </row>
    <row r="8" spans="1:11" ht="33" customHeight="1">
      <c r="A8" s="1" t="s">
        <v>32</v>
      </c>
      <c r="B8" s="120" t="s">
        <v>202</v>
      </c>
      <c r="C8" s="120" t="s">
        <v>203</v>
      </c>
      <c r="D8" s="120" t="s">
        <v>209</v>
      </c>
      <c r="E8" s="120" t="s">
        <v>204</v>
      </c>
      <c r="F8" s="120" t="s">
        <v>208</v>
      </c>
      <c r="G8" s="120" t="s">
        <v>205</v>
      </c>
      <c r="H8" s="120" t="s">
        <v>206</v>
      </c>
      <c r="I8" s="120" t="s">
        <v>210</v>
      </c>
      <c r="J8" s="120" t="s">
        <v>207</v>
      </c>
      <c r="K8" s="120" t="s">
        <v>211</v>
      </c>
    </row>
    <row r="9" spans="1:11">
      <c r="A9" s="1" t="s">
        <v>212</v>
      </c>
      <c r="B9" s="1">
        <v>2</v>
      </c>
      <c r="C9" s="1">
        <v>1</v>
      </c>
      <c r="D9" s="1"/>
      <c r="E9" s="1">
        <v>8</v>
      </c>
      <c r="F9" s="1">
        <v>3</v>
      </c>
      <c r="G9" s="121">
        <f>B9*100/44</f>
        <v>4.5454545454545459</v>
      </c>
      <c r="H9" s="121">
        <f>C9*100/26</f>
        <v>3.8461538461538463</v>
      </c>
      <c r="I9" s="121"/>
      <c r="J9" s="121">
        <f>E9*100/33</f>
        <v>24.242424242424242</v>
      </c>
      <c r="K9" s="121">
        <f>F9*100/32</f>
        <v>9.375</v>
      </c>
    </row>
    <row r="10" spans="1:11">
      <c r="A10" s="1" t="s">
        <v>213</v>
      </c>
      <c r="B10" s="1">
        <v>38</v>
      </c>
      <c r="C10" s="1">
        <v>20</v>
      </c>
      <c r="D10" s="1">
        <v>14</v>
      </c>
      <c r="E10" s="1">
        <v>24</v>
      </c>
      <c r="F10" s="1">
        <v>16</v>
      </c>
      <c r="G10" s="121">
        <f>B10*100/44</f>
        <v>86.36363636363636</v>
      </c>
      <c r="H10" s="121">
        <f>C10*100/26</f>
        <v>76.92307692307692</v>
      </c>
      <c r="I10" s="121">
        <f>D10*100/31</f>
        <v>45.161290322580648</v>
      </c>
      <c r="J10" s="121">
        <f>E10*100/33</f>
        <v>72.727272727272734</v>
      </c>
      <c r="K10" s="121">
        <f>F10*100/32</f>
        <v>50</v>
      </c>
    </row>
    <row r="11" spans="1:11">
      <c r="A11" s="1" t="s">
        <v>214</v>
      </c>
      <c r="B11" s="1">
        <v>4</v>
      </c>
      <c r="C11" s="1">
        <v>5</v>
      </c>
      <c r="D11" s="1">
        <v>9</v>
      </c>
      <c r="E11" s="1">
        <v>1</v>
      </c>
      <c r="F11" s="1">
        <v>12</v>
      </c>
      <c r="G11" s="121">
        <f>B11*100/44</f>
        <v>9.0909090909090917</v>
      </c>
      <c r="H11" s="121">
        <f>C11*100/26</f>
        <v>19.23076923076923</v>
      </c>
      <c r="I11" s="121">
        <f>D11*100/31</f>
        <v>29.032258064516128</v>
      </c>
      <c r="J11" s="121">
        <f>E11*100/33</f>
        <v>3.0303030303030303</v>
      </c>
      <c r="K11" s="121">
        <f>F11*100/32</f>
        <v>37.5</v>
      </c>
    </row>
    <row r="12" spans="1:11">
      <c r="A12" s="1" t="s">
        <v>215</v>
      </c>
      <c r="B12" s="1"/>
      <c r="C12" s="1"/>
      <c r="D12" s="1">
        <v>8</v>
      </c>
      <c r="E12" s="1"/>
      <c r="F12" s="1">
        <v>1</v>
      </c>
      <c r="G12" s="121"/>
      <c r="H12" s="121"/>
      <c r="I12" s="121">
        <f>D12*100/31</f>
        <v>25.806451612903224</v>
      </c>
      <c r="J12" s="121"/>
      <c r="K12" s="121">
        <f>F12*100/32</f>
        <v>3.125</v>
      </c>
    </row>
    <row r="13" spans="1:11">
      <c r="A13" s="1" t="s">
        <v>68</v>
      </c>
      <c r="B13" s="1">
        <f>SUM(B9:B12)</f>
        <v>44</v>
      </c>
      <c r="C13" s="1">
        <f>SUM(C9:C12)</f>
        <v>26</v>
      </c>
      <c r="D13" s="1">
        <f>SUM(D9:D12)</f>
        <v>31</v>
      </c>
      <c r="E13" s="1">
        <f>SUM(E9:E12)</f>
        <v>33</v>
      </c>
      <c r="F13" s="1">
        <f>SUM(F9:F12)</f>
        <v>32</v>
      </c>
      <c r="G13" s="1">
        <f>B13*100/44</f>
        <v>100</v>
      </c>
      <c r="H13" s="1">
        <f>C13*100/26</f>
        <v>100</v>
      </c>
      <c r="I13" s="1">
        <f>D13*100/31</f>
        <v>100</v>
      </c>
      <c r="J13" s="1">
        <f>E13*100/33</f>
        <v>100</v>
      </c>
      <c r="K13" s="1">
        <f>F13*100/32</f>
        <v>100</v>
      </c>
    </row>
    <row r="15" spans="1:11" ht="33">
      <c r="A15" s="1" t="s">
        <v>13</v>
      </c>
      <c r="B15" s="120" t="s">
        <v>202</v>
      </c>
      <c r="C15" s="120" t="s">
        <v>203</v>
      </c>
      <c r="D15" s="120" t="s">
        <v>209</v>
      </c>
      <c r="E15" s="120" t="s">
        <v>204</v>
      </c>
      <c r="F15" s="120" t="s">
        <v>208</v>
      </c>
      <c r="G15" s="120" t="s">
        <v>205</v>
      </c>
      <c r="H15" s="120" t="s">
        <v>206</v>
      </c>
      <c r="I15" s="120" t="s">
        <v>210</v>
      </c>
      <c r="J15" s="120" t="s">
        <v>207</v>
      </c>
      <c r="K15" s="120" t="s">
        <v>211</v>
      </c>
    </row>
    <row r="16" spans="1:11">
      <c r="A16" s="1" t="s">
        <v>212</v>
      </c>
      <c r="B16" s="1">
        <v>53</v>
      </c>
      <c r="C16" s="1">
        <v>34</v>
      </c>
      <c r="D16" s="1">
        <v>14</v>
      </c>
      <c r="E16" s="1">
        <v>49</v>
      </c>
      <c r="F16" s="1">
        <v>4</v>
      </c>
      <c r="G16" s="121">
        <f>B16*100/236</f>
        <v>22.457627118644069</v>
      </c>
      <c r="H16" s="121">
        <f>C16*100/175</f>
        <v>19.428571428571427</v>
      </c>
      <c r="I16" s="121">
        <f>D16*100/169</f>
        <v>8.2840236686390529</v>
      </c>
      <c r="J16" s="121">
        <f>E16*100/164</f>
        <v>29.878048780487806</v>
      </c>
      <c r="K16" s="121">
        <f>F16*100/43</f>
        <v>9.3023255813953494</v>
      </c>
    </row>
    <row r="17" spans="1:11">
      <c r="A17" s="1" t="s">
        <v>213</v>
      </c>
      <c r="B17" s="1">
        <v>127</v>
      </c>
      <c r="C17" s="1">
        <v>93</v>
      </c>
      <c r="D17" s="1">
        <v>75</v>
      </c>
      <c r="E17" s="1">
        <v>85</v>
      </c>
      <c r="F17" s="1">
        <v>19</v>
      </c>
      <c r="G17" s="121">
        <f>B17*100/236</f>
        <v>53.813559322033896</v>
      </c>
      <c r="H17" s="121">
        <f>C17*100/175</f>
        <v>53.142857142857146</v>
      </c>
      <c r="I17" s="121">
        <f>D17*100/169</f>
        <v>44.378698224852073</v>
      </c>
      <c r="J17" s="121">
        <f>E17*100/164</f>
        <v>51.829268292682926</v>
      </c>
      <c r="K17" s="121">
        <f>F17*100/43</f>
        <v>44.186046511627907</v>
      </c>
    </row>
    <row r="18" spans="1:11">
      <c r="A18" s="1" t="s">
        <v>214</v>
      </c>
      <c r="B18" s="1">
        <v>54</v>
      </c>
      <c r="C18" s="1">
        <v>48</v>
      </c>
      <c r="D18" s="1">
        <v>80</v>
      </c>
      <c r="E18" s="1">
        <v>29</v>
      </c>
      <c r="F18" s="1">
        <v>18</v>
      </c>
      <c r="G18" s="121">
        <f>B18*100/236</f>
        <v>22.881355932203391</v>
      </c>
      <c r="H18" s="121">
        <f>C18*100/175</f>
        <v>27.428571428571427</v>
      </c>
      <c r="I18" s="121">
        <f>D18*100/169</f>
        <v>47.337278106508876</v>
      </c>
      <c r="J18" s="121">
        <f>E18*100/164</f>
        <v>17.682926829268293</v>
      </c>
      <c r="K18" s="121">
        <f>F18*100/43</f>
        <v>41.860465116279073</v>
      </c>
    </row>
    <row r="19" spans="1:11">
      <c r="A19" s="1" t="s">
        <v>215</v>
      </c>
      <c r="B19" s="1">
        <v>2</v>
      </c>
      <c r="C19" s="1"/>
      <c r="D19" s="1"/>
      <c r="E19" s="1">
        <v>1</v>
      </c>
      <c r="F19" s="1">
        <v>2</v>
      </c>
      <c r="G19" s="121">
        <f>B19*100/236</f>
        <v>0.84745762711864403</v>
      </c>
      <c r="H19" s="121"/>
      <c r="I19" s="121"/>
      <c r="J19" s="121">
        <f>E19*100/164</f>
        <v>0.6097560975609756</v>
      </c>
      <c r="K19" s="121">
        <f>F19*100/43</f>
        <v>4.6511627906976747</v>
      </c>
    </row>
    <row r="20" spans="1:11">
      <c r="A20" s="1" t="s">
        <v>68</v>
      </c>
      <c r="B20" s="1">
        <f>SUM(B16:B19)</f>
        <v>236</v>
      </c>
      <c r="C20" s="1">
        <f>SUM(C16:C19)</f>
        <v>175</v>
      </c>
      <c r="D20" s="1">
        <f>SUM(D16:D19)</f>
        <v>169</v>
      </c>
      <c r="E20" s="1">
        <f>SUM(E16:E19)</f>
        <v>164</v>
      </c>
      <c r="F20" s="1">
        <f>SUM(F16:F19)</f>
        <v>43</v>
      </c>
      <c r="G20" s="1">
        <f>B20*100/236</f>
        <v>100</v>
      </c>
      <c r="H20" s="1">
        <f>C20*100/175</f>
        <v>100</v>
      </c>
      <c r="I20" s="1">
        <f>D20*100/169</f>
        <v>100</v>
      </c>
      <c r="J20" s="1">
        <f>E20*100/164</f>
        <v>100</v>
      </c>
      <c r="K20" s="1">
        <f>F20*100/43</f>
        <v>100</v>
      </c>
    </row>
    <row r="22" spans="1:11" ht="33">
      <c r="A22" s="1" t="s">
        <v>43</v>
      </c>
      <c r="B22" s="120" t="s">
        <v>202</v>
      </c>
      <c r="C22" s="120" t="s">
        <v>203</v>
      </c>
      <c r="D22" s="120" t="s">
        <v>209</v>
      </c>
      <c r="E22" s="120" t="s">
        <v>204</v>
      </c>
      <c r="F22" s="120" t="s">
        <v>208</v>
      </c>
      <c r="G22" s="120" t="s">
        <v>205</v>
      </c>
      <c r="H22" s="120" t="s">
        <v>206</v>
      </c>
      <c r="I22" s="120" t="s">
        <v>210</v>
      </c>
      <c r="J22" s="120" t="s">
        <v>207</v>
      </c>
      <c r="K22" s="120" t="s">
        <v>211</v>
      </c>
    </row>
    <row r="23" spans="1:11">
      <c r="A23" s="1" t="s">
        <v>212</v>
      </c>
      <c r="B23" s="1">
        <v>6</v>
      </c>
      <c r="C23" s="1"/>
      <c r="D23" s="1"/>
      <c r="E23" s="1">
        <v>2</v>
      </c>
      <c r="F23" s="1"/>
      <c r="G23" s="121">
        <f>B23*100/70</f>
        <v>8.5714285714285712</v>
      </c>
      <c r="H23" s="123"/>
      <c r="I23" s="123"/>
      <c r="J23" s="121">
        <f>E23*100/46</f>
        <v>4.3478260869565215</v>
      </c>
      <c r="K23" s="123"/>
    </row>
    <row r="24" spans="1:11">
      <c r="A24" s="1" t="s">
        <v>213</v>
      </c>
      <c r="B24" s="1">
        <v>49</v>
      </c>
      <c r="C24" s="1">
        <v>24</v>
      </c>
      <c r="D24" s="1">
        <v>29</v>
      </c>
      <c r="E24" s="1">
        <v>40</v>
      </c>
      <c r="F24" s="1">
        <v>41</v>
      </c>
      <c r="G24" s="121">
        <f>B24*100/70</f>
        <v>70</v>
      </c>
      <c r="H24" s="121">
        <f>C24*100/39</f>
        <v>61.53846153846154</v>
      </c>
      <c r="I24" s="121">
        <f>D24*100/47</f>
        <v>61.702127659574465</v>
      </c>
      <c r="J24" s="121">
        <f>E24*100/46</f>
        <v>86.956521739130437</v>
      </c>
      <c r="K24" s="121">
        <f>F24*100/80</f>
        <v>51.25</v>
      </c>
    </row>
    <row r="25" spans="1:11">
      <c r="A25" s="1" t="s">
        <v>214</v>
      </c>
      <c r="B25" s="1">
        <v>15</v>
      </c>
      <c r="C25" s="1">
        <v>15</v>
      </c>
      <c r="D25" s="1">
        <v>7</v>
      </c>
      <c r="E25" s="1">
        <v>4</v>
      </c>
      <c r="F25" s="1">
        <v>37</v>
      </c>
      <c r="G25" s="121">
        <f>B25*100/70</f>
        <v>21.428571428571427</v>
      </c>
      <c r="H25" s="121">
        <f>C25*100/39</f>
        <v>38.46153846153846</v>
      </c>
      <c r="I25" s="121">
        <f>D25*100/47</f>
        <v>14.893617021276595</v>
      </c>
      <c r="J25" s="121">
        <f>E25*100/46</f>
        <v>8.695652173913043</v>
      </c>
      <c r="K25" s="121">
        <f>F25*100/80</f>
        <v>46.25</v>
      </c>
    </row>
    <row r="26" spans="1:11">
      <c r="A26" s="1" t="s">
        <v>215</v>
      </c>
      <c r="B26" s="1"/>
      <c r="C26" s="1"/>
      <c r="D26" s="1">
        <v>11</v>
      </c>
      <c r="E26" s="1"/>
      <c r="F26" s="1">
        <v>2</v>
      </c>
      <c r="G26" s="123"/>
      <c r="H26" s="123"/>
      <c r="I26" s="121">
        <f>D26*100/47</f>
        <v>23.404255319148938</v>
      </c>
      <c r="J26" s="121"/>
      <c r="K26" s="121">
        <f>F26*100/80</f>
        <v>2.5</v>
      </c>
    </row>
    <row r="27" spans="1:11">
      <c r="A27" s="1" t="s">
        <v>68</v>
      </c>
      <c r="B27" s="1">
        <f>SUM(B23:B26)</f>
        <v>70</v>
      </c>
      <c r="C27" s="1">
        <f>SUM(C23:C26)</f>
        <v>39</v>
      </c>
      <c r="D27" s="1">
        <f>SUM(D23:D26)</f>
        <v>47</v>
      </c>
      <c r="E27" s="1">
        <f>SUM(E23:E26)</f>
        <v>46</v>
      </c>
      <c r="F27" s="1">
        <f>SUM(F23:F26)</f>
        <v>80</v>
      </c>
      <c r="G27" s="1">
        <f>B27*100/70</f>
        <v>100</v>
      </c>
      <c r="H27" s="1">
        <f>C27*100/39</f>
        <v>100</v>
      </c>
      <c r="I27" s="1">
        <f>D27*100/47</f>
        <v>100</v>
      </c>
      <c r="J27" s="1">
        <f>E27*100/46</f>
        <v>100</v>
      </c>
      <c r="K27" s="1">
        <f>F27*100/80</f>
        <v>100</v>
      </c>
    </row>
    <row r="29" spans="1:11" ht="33">
      <c r="A29" s="1" t="s">
        <v>27</v>
      </c>
      <c r="B29" s="120" t="s">
        <v>202</v>
      </c>
      <c r="C29" s="120" t="s">
        <v>203</v>
      </c>
      <c r="D29" s="120" t="s">
        <v>209</v>
      </c>
      <c r="E29" s="120" t="s">
        <v>204</v>
      </c>
      <c r="F29" s="120" t="s">
        <v>208</v>
      </c>
      <c r="G29" s="120" t="s">
        <v>205</v>
      </c>
      <c r="H29" s="120" t="s">
        <v>206</v>
      </c>
      <c r="I29" s="120" t="s">
        <v>210</v>
      </c>
      <c r="J29" s="120" t="s">
        <v>207</v>
      </c>
      <c r="K29" s="120" t="s">
        <v>211</v>
      </c>
    </row>
    <row r="30" spans="1:11">
      <c r="A30" s="1" t="s">
        <v>212</v>
      </c>
      <c r="B30" s="1">
        <v>14</v>
      </c>
      <c r="C30" s="1">
        <v>6</v>
      </c>
      <c r="D30" s="1">
        <v>8</v>
      </c>
      <c r="E30" s="1">
        <v>9</v>
      </c>
      <c r="F30" s="1"/>
      <c r="G30" s="1">
        <f>B30*100/100</f>
        <v>14</v>
      </c>
      <c r="H30" s="121">
        <f>C30*100/71</f>
        <v>8.4507042253521121</v>
      </c>
      <c r="I30" s="121">
        <f>D30*100/94</f>
        <v>8.5106382978723403</v>
      </c>
      <c r="J30" s="121">
        <f>E30*100/80</f>
        <v>11.25</v>
      </c>
      <c r="K30" s="121"/>
    </row>
    <row r="31" spans="1:11">
      <c r="A31" s="1" t="s">
        <v>213</v>
      </c>
      <c r="B31" s="1">
        <v>57</v>
      </c>
      <c r="C31" s="1">
        <v>47</v>
      </c>
      <c r="D31" s="1">
        <v>39</v>
      </c>
      <c r="E31" s="1">
        <v>58</v>
      </c>
      <c r="F31" s="1">
        <v>9</v>
      </c>
      <c r="G31" s="1">
        <f>B31*100/100</f>
        <v>57</v>
      </c>
      <c r="H31" s="121">
        <f>C31*100/71</f>
        <v>66.197183098591552</v>
      </c>
      <c r="I31" s="121">
        <f>D31*100/94</f>
        <v>41.48936170212766</v>
      </c>
      <c r="J31" s="121">
        <f>E31*100/80</f>
        <v>72.5</v>
      </c>
      <c r="K31" s="121">
        <f>F31*100/12</f>
        <v>75</v>
      </c>
    </row>
    <row r="32" spans="1:11">
      <c r="A32" s="1" t="s">
        <v>214</v>
      </c>
      <c r="B32" s="1">
        <v>28</v>
      </c>
      <c r="C32" s="1">
        <v>18</v>
      </c>
      <c r="D32" s="1">
        <v>30</v>
      </c>
      <c r="E32" s="1">
        <v>11</v>
      </c>
      <c r="F32" s="1">
        <v>1</v>
      </c>
      <c r="G32" s="1">
        <f>B32*100/100</f>
        <v>28</v>
      </c>
      <c r="H32" s="121">
        <f>C32*100/71</f>
        <v>25.35211267605634</v>
      </c>
      <c r="I32" s="121">
        <f>D32*100/94</f>
        <v>31.914893617021278</v>
      </c>
      <c r="J32" s="121">
        <f>E32*100/80</f>
        <v>13.75</v>
      </c>
      <c r="K32" s="121">
        <f>F32*100/12</f>
        <v>8.3333333333333339</v>
      </c>
    </row>
    <row r="33" spans="1:11">
      <c r="A33" s="1" t="s">
        <v>215</v>
      </c>
      <c r="B33" s="1">
        <v>1</v>
      </c>
      <c r="C33" s="1"/>
      <c r="D33" s="1">
        <v>17</v>
      </c>
      <c r="E33" s="1">
        <v>2</v>
      </c>
      <c r="F33" s="1">
        <v>2</v>
      </c>
      <c r="G33" s="1">
        <f>B33*100/100</f>
        <v>1</v>
      </c>
      <c r="H33" s="121"/>
      <c r="I33" s="121">
        <f>D33*100/94</f>
        <v>18.085106382978722</v>
      </c>
      <c r="J33" s="121">
        <f>E33*100/80</f>
        <v>2.5</v>
      </c>
      <c r="K33" s="121">
        <f>F33*100/12</f>
        <v>16.666666666666668</v>
      </c>
    </row>
    <row r="34" spans="1:11">
      <c r="A34" s="1" t="s">
        <v>68</v>
      </c>
      <c r="B34" s="1">
        <f>SUM(B30:B33)</f>
        <v>100</v>
      </c>
      <c r="C34" s="1">
        <f>SUM(C30:C33)</f>
        <v>71</v>
      </c>
      <c r="D34" s="1">
        <f>SUM(D30:D33)</f>
        <v>94</v>
      </c>
      <c r="E34" s="1">
        <f>SUM(E30:E33)</f>
        <v>80</v>
      </c>
      <c r="F34" s="1">
        <f>SUM(F30:F33)</f>
        <v>12</v>
      </c>
      <c r="G34" s="1">
        <f>B34*100/100</f>
        <v>100</v>
      </c>
      <c r="H34" s="1">
        <f>C34*100/71</f>
        <v>100</v>
      </c>
      <c r="I34" s="1">
        <f>D34*100/94</f>
        <v>100</v>
      </c>
      <c r="J34" s="1">
        <f>E34*100/80</f>
        <v>100</v>
      </c>
      <c r="K34" s="1">
        <f>F34*100/12</f>
        <v>100</v>
      </c>
    </row>
    <row r="36" spans="1:11" ht="33">
      <c r="A36" s="1" t="s">
        <v>46</v>
      </c>
      <c r="B36" s="120" t="s">
        <v>202</v>
      </c>
      <c r="C36" s="120" t="s">
        <v>203</v>
      </c>
      <c r="D36" s="120" t="s">
        <v>209</v>
      </c>
      <c r="E36" s="120" t="s">
        <v>204</v>
      </c>
      <c r="F36" s="120" t="s">
        <v>208</v>
      </c>
      <c r="G36" s="120" t="s">
        <v>205</v>
      </c>
      <c r="H36" s="120" t="s">
        <v>206</v>
      </c>
      <c r="I36" s="120" t="s">
        <v>210</v>
      </c>
      <c r="J36" s="120" t="s">
        <v>207</v>
      </c>
      <c r="K36" s="120" t="s">
        <v>211</v>
      </c>
    </row>
    <row r="37" spans="1:11">
      <c r="A37" s="1" t="s">
        <v>212</v>
      </c>
      <c r="B37" s="1">
        <v>9</v>
      </c>
      <c r="C37" s="1">
        <v>2</v>
      </c>
      <c r="D37" s="1">
        <v>5</v>
      </c>
      <c r="E37" s="1">
        <v>2</v>
      </c>
      <c r="F37" s="1">
        <v>5</v>
      </c>
      <c r="G37" s="121">
        <f>B37*100/56</f>
        <v>16.071428571428573</v>
      </c>
      <c r="H37" s="121">
        <f>C37*100/37</f>
        <v>5.4054054054054053</v>
      </c>
      <c r="I37" s="121">
        <f>D37*100/47</f>
        <v>10.638297872340425</v>
      </c>
      <c r="J37" s="121">
        <f>E37*100/36</f>
        <v>5.5555555555555554</v>
      </c>
      <c r="K37" s="121">
        <f>F37*100/64</f>
        <v>7.8125</v>
      </c>
    </row>
    <row r="38" spans="1:11">
      <c r="A38" s="1" t="s">
        <v>213</v>
      </c>
      <c r="B38" s="1">
        <v>45</v>
      </c>
      <c r="C38" s="1">
        <v>30</v>
      </c>
      <c r="D38" s="1">
        <v>21</v>
      </c>
      <c r="E38" s="1">
        <v>34</v>
      </c>
      <c r="F38" s="1">
        <v>36</v>
      </c>
      <c r="G38" s="121">
        <f>B38*100/56</f>
        <v>80.357142857142861</v>
      </c>
      <c r="H38" s="121">
        <f>C38*100/37</f>
        <v>81.081081081081081</v>
      </c>
      <c r="I38" s="121">
        <f>D38*100/47</f>
        <v>44.680851063829785</v>
      </c>
      <c r="J38" s="121">
        <f>E38*100/36</f>
        <v>94.444444444444443</v>
      </c>
      <c r="K38" s="121">
        <f>F38*100/64</f>
        <v>56.25</v>
      </c>
    </row>
    <row r="39" spans="1:11">
      <c r="A39" s="1" t="s">
        <v>214</v>
      </c>
      <c r="B39" s="1">
        <v>2</v>
      </c>
      <c r="C39" s="1">
        <v>5</v>
      </c>
      <c r="D39" s="1">
        <v>12</v>
      </c>
      <c r="E39" s="1"/>
      <c r="F39" s="1">
        <v>18</v>
      </c>
      <c r="G39" s="121">
        <f>B39*100/56</f>
        <v>3.5714285714285716</v>
      </c>
      <c r="H39" s="121">
        <f>C39*100/37</f>
        <v>13.513513513513514</v>
      </c>
      <c r="I39" s="121">
        <f>D39*100/47</f>
        <v>25.531914893617021</v>
      </c>
      <c r="J39" s="121"/>
      <c r="K39" s="121">
        <f>F39*100/64</f>
        <v>28.125</v>
      </c>
    </row>
    <row r="40" spans="1:11">
      <c r="A40" s="1" t="s">
        <v>215</v>
      </c>
      <c r="B40" s="1"/>
      <c r="C40" s="1"/>
      <c r="D40" s="1">
        <v>9</v>
      </c>
      <c r="E40" s="1"/>
      <c r="F40" s="1">
        <v>5</v>
      </c>
      <c r="G40" s="121"/>
      <c r="H40" s="121"/>
      <c r="I40" s="121">
        <f>D40*100/47</f>
        <v>19.148936170212767</v>
      </c>
      <c r="J40" s="121"/>
      <c r="K40" s="121">
        <f>F40*100/64</f>
        <v>7.8125</v>
      </c>
    </row>
    <row r="41" spans="1:11">
      <c r="A41" s="1" t="s">
        <v>68</v>
      </c>
      <c r="B41" s="1">
        <f>SUM(B37:B40)</f>
        <v>56</v>
      </c>
      <c r="C41" s="1">
        <f>SUM(C37:C40)</f>
        <v>37</v>
      </c>
      <c r="D41" s="1">
        <f>SUM(D37:D40)</f>
        <v>47</v>
      </c>
      <c r="E41" s="1">
        <f>SUM(E37:E40)</f>
        <v>36</v>
      </c>
      <c r="F41" s="1">
        <f>SUM(F37:F40)</f>
        <v>64</v>
      </c>
      <c r="G41" s="1">
        <v>100</v>
      </c>
      <c r="H41" s="1">
        <f>B41*100/56</f>
        <v>100</v>
      </c>
      <c r="I41" s="1">
        <f>C41*100/37</f>
        <v>100</v>
      </c>
      <c r="J41" s="1">
        <f>D41*100/47</f>
        <v>100</v>
      </c>
      <c r="K41" s="1">
        <f>E41*100/36</f>
        <v>100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6" workbookViewId="0">
      <selection activeCell="A41" sqref="A41:K47"/>
    </sheetView>
  </sheetViews>
  <sheetFormatPr baseColWidth="10" defaultColWidth="11.5" defaultRowHeight="11"/>
  <cols>
    <col min="1" max="1" width="20.6640625" style="13" customWidth="1"/>
    <col min="2" max="2" width="8.5" style="13" customWidth="1"/>
    <col min="3" max="3" width="5.5" style="13" customWidth="1"/>
    <col min="4" max="4" width="5.83203125" style="13" customWidth="1"/>
    <col min="5" max="5" width="4" style="13" customWidth="1"/>
    <col min="6" max="6" width="5.33203125" style="13" customWidth="1"/>
    <col min="7" max="7" width="7.6640625" style="13" customWidth="1"/>
    <col min="8" max="8" width="5.5" style="13" customWidth="1"/>
    <col min="9" max="9" width="5.83203125" style="13" customWidth="1"/>
    <col min="10" max="10" width="5" style="13" customWidth="1"/>
    <col min="11" max="11" width="5.6640625" style="13" customWidth="1"/>
    <col min="12" max="16384" width="11.5" style="13"/>
  </cols>
  <sheetData>
    <row r="1" spans="1:11" ht="36" customHeight="1">
      <c r="A1" s="1" t="s">
        <v>18</v>
      </c>
      <c r="B1" s="120" t="s">
        <v>202</v>
      </c>
      <c r="C1" s="120" t="s">
        <v>203</v>
      </c>
      <c r="D1" s="120" t="s">
        <v>209</v>
      </c>
      <c r="E1" s="120" t="s">
        <v>204</v>
      </c>
      <c r="F1" s="120" t="s">
        <v>208</v>
      </c>
      <c r="G1" s="120" t="s">
        <v>205</v>
      </c>
      <c r="H1" s="120" t="s">
        <v>206</v>
      </c>
      <c r="I1" s="120" t="s">
        <v>210</v>
      </c>
      <c r="J1" s="120" t="s">
        <v>207</v>
      </c>
      <c r="K1" s="120" t="s">
        <v>211</v>
      </c>
    </row>
    <row r="2" spans="1:11">
      <c r="A2" s="1" t="s">
        <v>216</v>
      </c>
      <c r="B2" s="1">
        <v>3</v>
      </c>
      <c r="C2" s="1"/>
      <c r="D2" s="1"/>
      <c r="E2" s="1">
        <v>2</v>
      </c>
      <c r="F2" s="1"/>
      <c r="G2" s="121">
        <f t="shared" ref="G2:G7" si="0">B2*100/36</f>
        <v>8.3333333333333339</v>
      </c>
      <c r="H2" s="121"/>
      <c r="I2" s="121"/>
      <c r="J2" s="121">
        <f t="shared" ref="J2:J7" si="1">E2*100/28</f>
        <v>7.1428571428571432</v>
      </c>
      <c r="K2" s="121"/>
    </row>
    <row r="3" spans="1:11">
      <c r="A3" s="1" t="s">
        <v>217</v>
      </c>
      <c r="B3" s="1"/>
      <c r="C3" s="1"/>
      <c r="D3" s="1"/>
      <c r="E3" s="1"/>
      <c r="F3" s="1">
        <v>7</v>
      </c>
      <c r="G3" s="121"/>
      <c r="H3" s="121"/>
      <c r="I3" s="121"/>
      <c r="J3" s="121"/>
      <c r="K3" s="121">
        <f>F3*100/31</f>
        <v>22.580645161290324</v>
      </c>
    </row>
    <row r="4" spans="1:11">
      <c r="A4" s="1" t="s">
        <v>218</v>
      </c>
      <c r="B4" s="1">
        <v>33</v>
      </c>
      <c r="C4" s="1">
        <v>21</v>
      </c>
      <c r="D4" s="1">
        <v>32</v>
      </c>
      <c r="E4" s="1">
        <v>25</v>
      </c>
      <c r="F4" s="1">
        <v>18</v>
      </c>
      <c r="G4" s="121">
        <f t="shared" si="0"/>
        <v>91.666666666666671</v>
      </c>
      <c r="H4" s="121">
        <f>C4*100/22</f>
        <v>95.454545454545453</v>
      </c>
      <c r="I4" s="121">
        <f>D4*100/32</f>
        <v>100</v>
      </c>
      <c r="J4" s="121">
        <f t="shared" si="1"/>
        <v>89.285714285714292</v>
      </c>
      <c r="K4" s="121">
        <f>F4*100/31</f>
        <v>58.064516129032256</v>
      </c>
    </row>
    <row r="5" spans="1:11">
      <c r="A5" s="1" t="s">
        <v>219</v>
      </c>
      <c r="B5" s="1"/>
      <c r="C5" s="1"/>
      <c r="D5" s="1"/>
      <c r="E5" s="1"/>
      <c r="F5" s="1">
        <v>2</v>
      </c>
      <c r="G5" s="121"/>
      <c r="H5" s="121"/>
      <c r="I5" s="121"/>
      <c r="J5" s="121"/>
      <c r="K5" s="121">
        <f>F5*100/31</f>
        <v>6.4516129032258061</v>
      </c>
    </row>
    <row r="6" spans="1:11">
      <c r="A6" s="1" t="s">
        <v>220</v>
      </c>
      <c r="B6" s="1"/>
      <c r="C6" s="1">
        <v>1</v>
      </c>
      <c r="D6" s="1"/>
      <c r="E6" s="1">
        <v>1</v>
      </c>
      <c r="F6" s="1">
        <v>4</v>
      </c>
      <c r="G6" s="121"/>
      <c r="H6" s="121">
        <f>C6*100/22</f>
        <v>4.5454545454545459</v>
      </c>
      <c r="I6" s="121"/>
      <c r="J6" s="121">
        <f t="shared" si="1"/>
        <v>3.5714285714285716</v>
      </c>
      <c r="K6" s="121">
        <f>F6*100/31</f>
        <v>12.903225806451612</v>
      </c>
    </row>
    <row r="7" spans="1:11">
      <c r="A7" s="1" t="s">
        <v>68</v>
      </c>
      <c r="B7" s="1">
        <f>SUM(B2:B6)</f>
        <v>36</v>
      </c>
      <c r="C7" s="1">
        <f>SUM(C2:C6)</f>
        <v>22</v>
      </c>
      <c r="D7" s="1">
        <f>SUM(D2:D6)</f>
        <v>32</v>
      </c>
      <c r="E7" s="1">
        <f>SUM(E2:E6)</f>
        <v>28</v>
      </c>
      <c r="F7" s="1">
        <f>SUM(F2:F6)</f>
        <v>31</v>
      </c>
      <c r="G7" s="1">
        <f t="shared" si="0"/>
        <v>100</v>
      </c>
      <c r="H7" s="1">
        <f>C7*100/22</f>
        <v>100</v>
      </c>
      <c r="I7" s="1">
        <f>D7*100/32</f>
        <v>100</v>
      </c>
      <c r="J7" s="1">
        <f t="shared" si="1"/>
        <v>100</v>
      </c>
      <c r="K7" s="1">
        <f>F7*100/31</f>
        <v>100</v>
      </c>
    </row>
    <row r="9" spans="1:11" ht="34.5" customHeight="1">
      <c r="A9" s="1" t="s">
        <v>32</v>
      </c>
      <c r="B9" s="120" t="s">
        <v>202</v>
      </c>
      <c r="C9" s="120" t="s">
        <v>203</v>
      </c>
      <c r="D9" s="120" t="s">
        <v>209</v>
      </c>
      <c r="E9" s="120" t="s">
        <v>204</v>
      </c>
      <c r="F9" s="120" t="s">
        <v>208</v>
      </c>
      <c r="G9" s="120" t="s">
        <v>205</v>
      </c>
      <c r="H9" s="120" t="s">
        <v>206</v>
      </c>
      <c r="I9" s="120" t="s">
        <v>210</v>
      </c>
      <c r="J9" s="120" t="s">
        <v>207</v>
      </c>
      <c r="K9" s="120" t="s">
        <v>211</v>
      </c>
    </row>
    <row r="10" spans="1:11">
      <c r="A10" s="1" t="s">
        <v>216</v>
      </c>
      <c r="B10" s="1">
        <v>3</v>
      </c>
      <c r="C10" s="1">
        <v>2</v>
      </c>
      <c r="D10" s="1"/>
      <c r="E10" s="1">
        <v>4</v>
      </c>
      <c r="F10" s="1"/>
      <c r="G10" s="121">
        <f t="shared" ref="G10:G15" si="2">B10*100/44</f>
        <v>6.8181818181818183</v>
      </c>
      <c r="H10" s="121">
        <f t="shared" ref="H10:H15" si="3">C10*100/26</f>
        <v>7.6923076923076925</v>
      </c>
      <c r="I10" s="121">
        <f t="shared" ref="I10:I15" si="4">D10*100/31</f>
        <v>0</v>
      </c>
      <c r="J10" s="121">
        <f t="shared" ref="J10:J15" si="5">E10*100/33</f>
        <v>12.121212121212121</v>
      </c>
      <c r="K10" s="121"/>
    </row>
    <row r="11" spans="1:11">
      <c r="A11" s="1" t="s">
        <v>217</v>
      </c>
      <c r="B11" s="1"/>
      <c r="C11" s="1"/>
      <c r="D11" s="1"/>
      <c r="E11" s="1"/>
      <c r="F11" s="1">
        <v>15</v>
      </c>
      <c r="G11" s="121"/>
      <c r="H11" s="121"/>
      <c r="I11" s="121"/>
      <c r="J11" s="121"/>
      <c r="K11" s="121">
        <f>F11*100/32</f>
        <v>46.875</v>
      </c>
    </row>
    <row r="12" spans="1:11">
      <c r="A12" s="1" t="s">
        <v>218</v>
      </c>
      <c r="B12" s="1">
        <v>40</v>
      </c>
      <c r="C12" s="1">
        <v>24</v>
      </c>
      <c r="D12" s="1">
        <v>31</v>
      </c>
      <c r="E12" s="1">
        <v>27</v>
      </c>
      <c r="F12" s="1">
        <v>13</v>
      </c>
      <c r="G12" s="121">
        <f t="shared" si="2"/>
        <v>90.909090909090907</v>
      </c>
      <c r="H12" s="121">
        <f t="shared" si="3"/>
        <v>92.307692307692307</v>
      </c>
      <c r="I12" s="121">
        <f t="shared" si="4"/>
        <v>100</v>
      </c>
      <c r="J12" s="121">
        <f t="shared" si="5"/>
        <v>81.818181818181813</v>
      </c>
      <c r="K12" s="121">
        <f>F12*100/32</f>
        <v>40.625</v>
      </c>
    </row>
    <row r="13" spans="1:11">
      <c r="A13" s="1" t="s">
        <v>219</v>
      </c>
      <c r="B13" s="1"/>
      <c r="C13" s="1"/>
      <c r="D13" s="1"/>
      <c r="E13" s="1"/>
      <c r="F13" s="1">
        <v>2</v>
      </c>
      <c r="G13" s="121"/>
      <c r="H13" s="121"/>
      <c r="I13" s="121"/>
      <c r="J13" s="121"/>
      <c r="K13" s="121">
        <f>F13*100/32</f>
        <v>6.25</v>
      </c>
    </row>
    <row r="14" spans="1:11">
      <c r="A14" s="1" t="s">
        <v>220</v>
      </c>
      <c r="B14" s="1">
        <v>1</v>
      </c>
      <c r="C14" s="1"/>
      <c r="D14" s="1"/>
      <c r="E14" s="1">
        <v>2</v>
      </c>
      <c r="F14" s="1">
        <v>2</v>
      </c>
      <c r="G14" s="121">
        <f t="shared" si="2"/>
        <v>2.2727272727272729</v>
      </c>
      <c r="H14" s="121"/>
      <c r="I14" s="121"/>
      <c r="J14" s="121">
        <f t="shared" si="5"/>
        <v>6.0606060606060606</v>
      </c>
      <c r="K14" s="121">
        <f>F14*100/32</f>
        <v>6.25</v>
      </c>
    </row>
    <row r="15" spans="1:11">
      <c r="A15" s="1" t="s">
        <v>68</v>
      </c>
      <c r="B15" s="1">
        <f>SUM(B10:B14)</f>
        <v>44</v>
      </c>
      <c r="C15" s="1">
        <f>SUM(C10:C14)</f>
        <v>26</v>
      </c>
      <c r="D15" s="1">
        <f>SUM(D10:D14)</f>
        <v>31</v>
      </c>
      <c r="E15" s="1">
        <f>SUM(E10:E14)</f>
        <v>33</v>
      </c>
      <c r="F15" s="1">
        <f>SUM(F10:F14)</f>
        <v>32</v>
      </c>
      <c r="G15" s="1">
        <f t="shared" si="2"/>
        <v>100</v>
      </c>
      <c r="H15" s="1">
        <f t="shared" si="3"/>
        <v>100</v>
      </c>
      <c r="I15" s="1">
        <f t="shared" si="4"/>
        <v>100</v>
      </c>
      <c r="J15" s="1">
        <f t="shared" si="5"/>
        <v>100</v>
      </c>
      <c r="K15" s="1">
        <f>F15*100/32</f>
        <v>100</v>
      </c>
    </row>
    <row r="17" spans="1:11" ht="35.25" customHeight="1">
      <c r="A17" s="1" t="s">
        <v>13</v>
      </c>
      <c r="B17" s="120" t="s">
        <v>202</v>
      </c>
      <c r="C17" s="120" t="s">
        <v>203</v>
      </c>
      <c r="D17" s="120" t="s">
        <v>209</v>
      </c>
      <c r="E17" s="120" t="s">
        <v>204</v>
      </c>
      <c r="F17" s="120" t="s">
        <v>208</v>
      </c>
      <c r="G17" s="120" t="s">
        <v>205</v>
      </c>
      <c r="H17" s="120" t="s">
        <v>206</v>
      </c>
      <c r="I17" s="120" t="s">
        <v>210</v>
      </c>
      <c r="J17" s="120" t="s">
        <v>207</v>
      </c>
      <c r="K17" s="120" t="s">
        <v>211</v>
      </c>
    </row>
    <row r="18" spans="1:11">
      <c r="A18" s="1" t="s">
        <v>216</v>
      </c>
      <c r="B18" s="1">
        <v>9</v>
      </c>
      <c r="C18" s="1">
        <v>19</v>
      </c>
      <c r="D18" s="1"/>
      <c r="E18" s="1">
        <v>16</v>
      </c>
      <c r="F18" s="1"/>
      <c r="G18" s="121">
        <f t="shared" ref="G18:G23" si="6">B18*100/236</f>
        <v>3.8135593220338984</v>
      </c>
      <c r="H18" s="121">
        <f t="shared" ref="H18:H23" si="7">C18*100/175</f>
        <v>10.857142857142858</v>
      </c>
      <c r="I18" s="121">
        <f t="shared" ref="I18:I23" si="8">D18*100/169</f>
        <v>0</v>
      </c>
      <c r="J18" s="121">
        <f t="shared" ref="J18:J23" si="9">E18*100/164</f>
        <v>9.7560975609756095</v>
      </c>
      <c r="K18" s="121"/>
    </row>
    <row r="19" spans="1:11">
      <c r="A19" s="1" t="s">
        <v>217</v>
      </c>
      <c r="B19" s="1"/>
      <c r="C19" s="1">
        <v>1</v>
      </c>
      <c r="D19" s="1">
        <v>5</v>
      </c>
      <c r="E19" s="1"/>
      <c r="F19" s="1">
        <v>18</v>
      </c>
      <c r="G19" s="121"/>
      <c r="H19" s="121">
        <f t="shared" si="7"/>
        <v>0.5714285714285714</v>
      </c>
      <c r="I19" s="121">
        <f t="shared" si="8"/>
        <v>2.9585798816568047</v>
      </c>
      <c r="J19" s="121"/>
      <c r="K19" s="121">
        <f>F19*100/43</f>
        <v>41.860465116279073</v>
      </c>
    </row>
    <row r="20" spans="1:11">
      <c r="A20" s="1" t="s">
        <v>218</v>
      </c>
      <c r="B20" s="1">
        <v>209</v>
      </c>
      <c r="C20" s="1">
        <v>152</v>
      </c>
      <c r="D20" s="1">
        <v>157</v>
      </c>
      <c r="E20" s="1">
        <v>140</v>
      </c>
      <c r="F20" s="1">
        <v>16</v>
      </c>
      <c r="G20" s="121">
        <f t="shared" si="6"/>
        <v>88.559322033898312</v>
      </c>
      <c r="H20" s="121">
        <f t="shared" si="7"/>
        <v>86.857142857142861</v>
      </c>
      <c r="I20" s="121">
        <f t="shared" si="8"/>
        <v>92.899408284023664</v>
      </c>
      <c r="J20" s="121">
        <f t="shared" si="9"/>
        <v>85.365853658536579</v>
      </c>
      <c r="K20" s="121">
        <f>F20*100/43</f>
        <v>37.209302325581397</v>
      </c>
    </row>
    <row r="21" spans="1:11">
      <c r="A21" s="1" t="s">
        <v>219</v>
      </c>
      <c r="B21" s="1">
        <v>16</v>
      </c>
      <c r="C21" s="1"/>
      <c r="D21" s="1"/>
      <c r="E21" s="1">
        <v>3</v>
      </c>
      <c r="F21" s="1">
        <v>7</v>
      </c>
      <c r="G21" s="121">
        <f t="shared" si="6"/>
        <v>6.7796610169491522</v>
      </c>
      <c r="H21" s="121"/>
      <c r="I21" s="121"/>
      <c r="J21" s="121">
        <f t="shared" si="9"/>
        <v>1.8292682926829269</v>
      </c>
      <c r="K21" s="121">
        <f>F21*100/43</f>
        <v>16.279069767441861</v>
      </c>
    </row>
    <row r="22" spans="1:11">
      <c r="A22" s="1" t="s">
        <v>220</v>
      </c>
      <c r="B22" s="1">
        <v>2</v>
      </c>
      <c r="C22" s="1">
        <v>3</v>
      </c>
      <c r="D22" s="1">
        <v>7</v>
      </c>
      <c r="E22" s="1">
        <v>5</v>
      </c>
      <c r="F22" s="1">
        <v>2</v>
      </c>
      <c r="G22" s="121">
        <f t="shared" si="6"/>
        <v>0.84745762711864403</v>
      </c>
      <c r="H22" s="121">
        <f t="shared" si="7"/>
        <v>1.7142857142857142</v>
      </c>
      <c r="I22" s="121">
        <f t="shared" si="8"/>
        <v>4.1420118343195265</v>
      </c>
      <c r="J22" s="121">
        <f t="shared" si="9"/>
        <v>3.0487804878048781</v>
      </c>
      <c r="K22" s="121">
        <f>F22*100/43</f>
        <v>4.6511627906976747</v>
      </c>
    </row>
    <row r="23" spans="1:11">
      <c r="A23" s="1" t="s">
        <v>68</v>
      </c>
      <c r="B23" s="1">
        <f>SUM(B18:B22)</f>
        <v>236</v>
      </c>
      <c r="C23" s="1">
        <f>SUM(C18:C22)</f>
        <v>175</v>
      </c>
      <c r="D23" s="1">
        <f>SUM(D18:D22)</f>
        <v>169</v>
      </c>
      <c r="E23" s="1">
        <f>SUM(E18:E22)</f>
        <v>164</v>
      </c>
      <c r="F23" s="1">
        <f>SUM(F18:F22)</f>
        <v>43</v>
      </c>
      <c r="G23" s="1">
        <f t="shared" si="6"/>
        <v>100</v>
      </c>
      <c r="H23" s="1">
        <f t="shared" si="7"/>
        <v>100</v>
      </c>
      <c r="I23" s="1">
        <f t="shared" si="8"/>
        <v>100</v>
      </c>
      <c r="J23" s="1">
        <f t="shared" si="9"/>
        <v>100</v>
      </c>
      <c r="K23" s="1">
        <f>F23*100/43</f>
        <v>100</v>
      </c>
    </row>
    <row r="25" spans="1:11" ht="34.5" customHeight="1">
      <c r="A25" s="1" t="s">
        <v>43</v>
      </c>
      <c r="B25" s="120" t="s">
        <v>202</v>
      </c>
      <c r="C25" s="120" t="s">
        <v>203</v>
      </c>
      <c r="D25" s="120" t="s">
        <v>209</v>
      </c>
      <c r="E25" s="120" t="s">
        <v>204</v>
      </c>
      <c r="F25" s="120" t="s">
        <v>208</v>
      </c>
      <c r="G25" s="120" t="s">
        <v>205</v>
      </c>
      <c r="H25" s="120" t="s">
        <v>206</v>
      </c>
      <c r="I25" s="120" t="s">
        <v>210</v>
      </c>
      <c r="J25" s="120" t="s">
        <v>207</v>
      </c>
      <c r="K25" s="120" t="s">
        <v>211</v>
      </c>
    </row>
    <row r="26" spans="1:11">
      <c r="A26" s="1" t="s">
        <v>216</v>
      </c>
      <c r="B26" s="1">
        <v>4</v>
      </c>
      <c r="C26" s="1">
        <v>2</v>
      </c>
      <c r="D26" s="1"/>
      <c r="E26" s="1">
        <v>2</v>
      </c>
      <c r="F26" s="1">
        <v>1</v>
      </c>
      <c r="G26" s="121">
        <f t="shared" ref="G26:G31" si="10">B26*100/70</f>
        <v>5.7142857142857144</v>
      </c>
      <c r="H26" s="121">
        <f t="shared" ref="H26:H31" si="11">C26*100/39</f>
        <v>5.1282051282051286</v>
      </c>
      <c r="I26" s="121"/>
      <c r="J26" s="121">
        <f t="shared" ref="J26:J31" si="12">E26*100/46</f>
        <v>4.3478260869565215</v>
      </c>
      <c r="K26" s="121">
        <f t="shared" ref="K26:K31" si="13">F26*100/80</f>
        <v>1.25</v>
      </c>
    </row>
    <row r="27" spans="1:11">
      <c r="A27" s="1" t="s">
        <v>217</v>
      </c>
      <c r="B27" s="1"/>
      <c r="C27" s="1"/>
      <c r="D27" s="1"/>
      <c r="E27" s="1"/>
      <c r="F27" s="1">
        <v>37</v>
      </c>
      <c r="G27" s="121"/>
      <c r="H27" s="121"/>
      <c r="I27" s="121"/>
      <c r="J27" s="121"/>
      <c r="K27" s="121">
        <f t="shared" si="13"/>
        <v>46.25</v>
      </c>
    </row>
    <row r="28" spans="1:11">
      <c r="A28" s="1" t="s">
        <v>218</v>
      </c>
      <c r="B28" s="1">
        <v>66</v>
      </c>
      <c r="C28" s="1">
        <v>36</v>
      </c>
      <c r="D28" s="1">
        <v>47</v>
      </c>
      <c r="E28" s="1">
        <v>43</v>
      </c>
      <c r="F28" s="1">
        <v>26</v>
      </c>
      <c r="G28" s="121">
        <f t="shared" si="10"/>
        <v>94.285714285714292</v>
      </c>
      <c r="H28" s="121">
        <f t="shared" si="11"/>
        <v>92.307692307692307</v>
      </c>
      <c r="I28" s="121">
        <f>D28*100/47</f>
        <v>100</v>
      </c>
      <c r="J28" s="121">
        <f t="shared" si="12"/>
        <v>93.478260869565219</v>
      </c>
      <c r="K28" s="121">
        <f t="shared" si="13"/>
        <v>32.5</v>
      </c>
    </row>
    <row r="29" spans="1:11">
      <c r="A29" s="1" t="s">
        <v>219</v>
      </c>
      <c r="B29" s="1"/>
      <c r="C29" s="1"/>
      <c r="D29" s="1"/>
      <c r="E29" s="1">
        <v>1</v>
      </c>
      <c r="F29" s="1">
        <v>15</v>
      </c>
      <c r="G29" s="121"/>
      <c r="H29" s="121"/>
      <c r="I29" s="121"/>
      <c r="J29" s="121">
        <f t="shared" si="12"/>
        <v>2.1739130434782608</v>
      </c>
      <c r="K29" s="121">
        <f t="shared" si="13"/>
        <v>18.75</v>
      </c>
    </row>
    <row r="30" spans="1:11">
      <c r="A30" s="1" t="s">
        <v>220</v>
      </c>
      <c r="B30" s="1"/>
      <c r="C30" s="1">
        <v>1</v>
      </c>
      <c r="D30" s="1"/>
      <c r="E30" s="1"/>
      <c r="F30" s="1">
        <v>1</v>
      </c>
      <c r="G30" s="121"/>
      <c r="H30" s="121">
        <f t="shared" si="11"/>
        <v>2.5641025641025643</v>
      </c>
      <c r="I30" s="121"/>
      <c r="J30" s="121"/>
      <c r="K30" s="121">
        <f t="shared" si="13"/>
        <v>1.25</v>
      </c>
    </row>
    <row r="31" spans="1:11">
      <c r="A31" s="1" t="s">
        <v>68</v>
      </c>
      <c r="B31" s="1">
        <f>SUM(B26:B30)</f>
        <v>70</v>
      </c>
      <c r="C31" s="1">
        <f>SUM(C26:C30)</f>
        <v>39</v>
      </c>
      <c r="D31" s="1">
        <f>SUM(D26:D30)</f>
        <v>47</v>
      </c>
      <c r="E31" s="1">
        <f>SUM(E26:E30)</f>
        <v>46</v>
      </c>
      <c r="F31" s="1">
        <f>SUM(F26:F30)</f>
        <v>80</v>
      </c>
      <c r="G31" s="1">
        <f t="shared" si="10"/>
        <v>100</v>
      </c>
      <c r="H31" s="1">
        <f t="shared" si="11"/>
        <v>100</v>
      </c>
      <c r="I31" s="1">
        <f>D31*100/47</f>
        <v>100</v>
      </c>
      <c r="J31" s="1">
        <f t="shared" si="12"/>
        <v>100</v>
      </c>
      <c r="K31" s="1">
        <f t="shared" si="13"/>
        <v>100</v>
      </c>
    </row>
    <row r="33" spans="1:11" ht="36.75" customHeight="1">
      <c r="A33" s="1" t="s">
        <v>27</v>
      </c>
      <c r="B33" s="120" t="s">
        <v>202</v>
      </c>
      <c r="C33" s="120" t="s">
        <v>203</v>
      </c>
      <c r="D33" s="120" t="s">
        <v>209</v>
      </c>
      <c r="E33" s="120" t="s">
        <v>204</v>
      </c>
      <c r="F33" s="120" t="s">
        <v>208</v>
      </c>
      <c r="G33" s="120" t="s">
        <v>205</v>
      </c>
      <c r="H33" s="120" t="s">
        <v>206</v>
      </c>
      <c r="I33" s="120" t="s">
        <v>210</v>
      </c>
      <c r="J33" s="120" t="s">
        <v>207</v>
      </c>
      <c r="K33" s="120" t="s">
        <v>211</v>
      </c>
    </row>
    <row r="34" spans="1:11">
      <c r="A34" s="1" t="s">
        <v>216</v>
      </c>
      <c r="B34" s="1">
        <v>9</v>
      </c>
      <c r="C34" s="1">
        <v>6</v>
      </c>
      <c r="D34" s="1">
        <v>1</v>
      </c>
      <c r="E34" s="1">
        <v>6</v>
      </c>
      <c r="F34" s="1"/>
      <c r="G34" s="1">
        <f t="shared" ref="G34:G39" si="14">B34*100/100</f>
        <v>9</v>
      </c>
      <c r="H34" s="121">
        <f t="shared" ref="H34:H39" si="15">C34*100/71</f>
        <v>8.4507042253521121</v>
      </c>
      <c r="I34" s="121">
        <f t="shared" ref="I34:I39" si="16">D34*100/94</f>
        <v>1.0638297872340425</v>
      </c>
      <c r="J34" s="121">
        <f t="shared" ref="J34:J39" si="17">E34*100/80</f>
        <v>7.5</v>
      </c>
      <c r="K34" s="121"/>
    </row>
    <row r="35" spans="1:11">
      <c r="A35" s="1" t="s">
        <v>217</v>
      </c>
      <c r="B35" s="1"/>
      <c r="C35" s="1"/>
      <c r="D35" s="1"/>
      <c r="E35" s="1"/>
      <c r="F35" s="1">
        <v>3</v>
      </c>
      <c r="G35" s="1"/>
      <c r="H35" s="121"/>
      <c r="I35" s="121"/>
      <c r="J35" s="121"/>
      <c r="K35" s="121">
        <f>F35*100/12</f>
        <v>25</v>
      </c>
    </row>
    <row r="36" spans="1:11">
      <c r="A36" s="1" t="s">
        <v>218</v>
      </c>
      <c r="B36" s="1">
        <v>90</v>
      </c>
      <c r="C36" s="1">
        <v>65</v>
      </c>
      <c r="D36" s="1">
        <v>90</v>
      </c>
      <c r="E36" s="1">
        <v>73</v>
      </c>
      <c r="F36" s="1">
        <v>7</v>
      </c>
      <c r="G36" s="1">
        <f t="shared" si="14"/>
        <v>90</v>
      </c>
      <c r="H36" s="121">
        <f t="shared" si="15"/>
        <v>91.549295774647888</v>
      </c>
      <c r="I36" s="121">
        <f t="shared" si="16"/>
        <v>95.744680851063833</v>
      </c>
      <c r="J36" s="121">
        <f t="shared" si="17"/>
        <v>91.25</v>
      </c>
      <c r="K36" s="121">
        <f>F36*100/12</f>
        <v>58.333333333333336</v>
      </c>
    </row>
    <row r="37" spans="1:11">
      <c r="A37" s="1" t="s">
        <v>219</v>
      </c>
      <c r="B37" s="1"/>
      <c r="C37" s="1"/>
      <c r="D37" s="1"/>
      <c r="E37" s="1"/>
      <c r="F37" s="1"/>
      <c r="G37" s="1"/>
      <c r="H37" s="121"/>
      <c r="I37" s="121"/>
      <c r="J37" s="121"/>
      <c r="K37" s="121"/>
    </row>
    <row r="38" spans="1:11">
      <c r="A38" s="1" t="s">
        <v>220</v>
      </c>
      <c r="B38" s="1">
        <v>1</v>
      </c>
      <c r="C38" s="1"/>
      <c r="D38" s="1">
        <v>3</v>
      </c>
      <c r="E38" s="1">
        <v>1</v>
      </c>
      <c r="F38" s="1">
        <v>2</v>
      </c>
      <c r="G38" s="1">
        <f t="shared" si="14"/>
        <v>1</v>
      </c>
      <c r="H38" s="121"/>
      <c r="I38" s="121">
        <f t="shared" si="16"/>
        <v>3.1914893617021276</v>
      </c>
      <c r="J38" s="121">
        <f t="shared" si="17"/>
        <v>1.25</v>
      </c>
      <c r="K38" s="121">
        <f>F38*100/12</f>
        <v>16.666666666666668</v>
      </c>
    </row>
    <row r="39" spans="1:11">
      <c r="A39" s="1" t="s">
        <v>68</v>
      </c>
      <c r="B39" s="1">
        <f>SUM(B34:B38)</f>
        <v>100</v>
      </c>
      <c r="C39" s="1">
        <f>SUM(C34:C38)</f>
        <v>71</v>
      </c>
      <c r="D39" s="1">
        <f>SUM(D34:D38)</f>
        <v>94</v>
      </c>
      <c r="E39" s="1">
        <f>SUM(E34:E38)</f>
        <v>80</v>
      </c>
      <c r="F39" s="1">
        <f>SUM(F34:F38)</f>
        <v>12</v>
      </c>
      <c r="G39" s="1">
        <f t="shared" si="14"/>
        <v>100</v>
      </c>
      <c r="H39" s="1">
        <f t="shared" si="15"/>
        <v>100</v>
      </c>
      <c r="I39" s="1">
        <f t="shared" si="16"/>
        <v>100</v>
      </c>
      <c r="J39" s="1">
        <f t="shared" si="17"/>
        <v>100</v>
      </c>
      <c r="K39" s="1">
        <f>F39*100/12</f>
        <v>100</v>
      </c>
    </row>
    <row r="41" spans="1:11" ht="36.75" customHeight="1">
      <c r="A41" s="1" t="s">
        <v>46</v>
      </c>
      <c r="B41" s="120" t="s">
        <v>202</v>
      </c>
      <c r="C41" s="120" t="s">
        <v>203</v>
      </c>
      <c r="D41" s="120" t="s">
        <v>209</v>
      </c>
      <c r="E41" s="120" t="s">
        <v>204</v>
      </c>
      <c r="F41" s="120" t="s">
        <v>208</v>
      </c>
      <c r="G41" s="120" t="s">
        <v>205</v>
      </c>
      <c r="H41" s="120" t="s">
        <v>206</v>
      </c>
      <c r="I41" s="120" t="s">
        <v>210</v>
      </c>
      <c r="J41" s="120" t="s">
        <v>207</v>
      </c>
      <c r="K41" s="120" t="s">
        <v>211</v>
      </c>
    </row>
    <row r="42" spans="1:11">
      <c r="A42" s="1" t="s">
        <v>216</v>
      </c>
      <c r="B42" s="1">
        <v>6</v>
      </c>
      <c r="C42" s="1">
        <v>1</v>
      </c>
      <c r="D42" s="1">
        <v>2</v>
      </c>
      <c r="E42" s="1"/>
      <c r="F42" s="1"/>
      <c r="G42" s="121">
        <f t="shared" ref="G42:G47" si="18">B42*100/56</f>
        <v>10.714285714285714</v>
      </c>
      <c r="H42" s="121">
        <f t="shared" ref="H42:H47" si="19">C42*100/37</f>
        <v>2.7027027027027026</v>
      </c>
      <c r="I42" s="121">
        <f t="shared" ref="I42:I47" si="20">D42*100/47</f>
        <v>4.2553191489361701</v>
      </c>
      <c r="J42" s="121"/>
      <c r="K42" s="121"/>
    </row>
    <row r="43" spans="1:11">
      <c r="A43" s="1" t="s">
        <v>217</v>
      </c>
      <c r="B43" s="1"/>
      <c r="C43" s="1"/>
      <c r="D43" s="1">
        <v>1</v>
      </c>
      <c r="E43" s="1"/>
      <c r="F43" s="1">
        <v>27</v>
      </c>
      <c r="G43" s="121"/>
      <c r="H43" s="121"/>
      <c r="I43" s="121">
        <f t="shared" si="20"/>
        <v>2.1276595744680851</v>
      </c>
      <c r="J43" s="121"/>
      <c r="K43" s="121">
        <f>F43*100/64</f>
        <v>42.1875</v>
      </c>
    </row>
    <row r="44" spans="1:11">
      <c r="A44" s="1" t="s">
        <v>218</v>
      </c>
      <c r="B44" s="1">
        <v>49</v>
      </c>
      <c r="C44" s="1">
        <v>34</v>
      </c>
      <c r="D44" s="1">
        <v>42</v>
      </c>
      <c r="E44" s="1">
        <v>35</v>
      </c>
      <c r="F44" s="1">
        <v>26</v>
      </c>
      <c r="G44" s="121">
        <f t="shared" si="18"/>
        <v>87.5</v>
      </c>
      <c r="H44" s="121">
        <f t="shared" si="19"/>
        <v>91.891891891891888</v>
      </c>
      <c r="I44" s="121">
        <f t="shared" si="20"/>
        <v>89.361702127659569</v>
      </c>
      <c r="J44" s="121">
        <f>E44*100/36</f>
        <v>97.222222222222229</v>
      </c>
      <c r="K44" s="121">
        <f>F44*100/64</f>
        <v>40.625</v>
      </c>
    </row>
    <row r="45" spans="1:11">
      <c r="A45" s="1" t="s">
        <v>219</v>
      </c>
      <c r="B45" s="1"/>
      <c r="C45" s="1"/>
      <c r="D45" s="1"/>
      <c r="E45" s="1"/>
      <c r="F45" s="1">
        <v>11</v>
      </c>
      <c r="G45" s="121"/>
      <c r="H45" s="121"/>
      <c r="I45" s="121"/>
      <c r="J45" s="121"/>
      <c r="K45" s="121">
        <f>F45*100/64</f>
        <v>17.1875</v>
      </c>
    </row>
    <row r="46" spans="1:11">
      <c r="A46" s="1" t="s">
        <v>220</v>
      </c>
      <c r="B46" s="1">
        <v>1</v>
      </c>
      <c r="C46" s="1">
        <v>2</v>
      </c>
      <c r="D46" s="1">
        <v>2</v>
      </c>
      <c r="E46" s="1">
        <v>1</v>
      </c>
      <c r="F46" s="1"/>
      <c r="G46" s="121">
        <f t="shared" si="18"/>
        <v>1.7857142857142858</v>
      </c>
      <c r="H46" s="121">
        <f t="shared" si="19"/>
        <v>5.4054054054054053</v>
      </c>
      <c r="I46" s="121">
        <f t="shared" si="20"/>
        <v>4.2553191489361701</v>
      </c>
      <c r="J46" s="121">
        <f>E46*100/36</f>
        <v>2.7777777777777777</v>
      </c>
      <c r="K46" s="121"/>
    </row>
    <row r="47" spans="1:11">
      <c r="A47" s="1" t="s">
        <v>68</v>
      </c>
      <c r="B47" s="1">
        <f>SUM(B42:B46)</f>
        <v>56</v>
      </c>
      <c r="C47" s="1">
        <f>SUM(C42:C46)</f>
        <v>37</v>
      </c>
      <c r="D47" s="1">
        <f>SUM(D42:D46)</f>
        <v>47</v>
      </c>
      <c r="E47" s="1">
        <f>SUM(E42:E46)</f>
        <v>36</v>
      </c>
      <c r="F47" s="1">
        <f>SUM(F42:F46)</f>
        <v>64</v>
      </c>
      <c r="G47" s="1">
        <f t="shared" si="18"/>
        <v>100</v>
      </c>
      <c r="H47" s="1">
        <f t="shared" si="19"/>
        <v>100</v>
      </c>
      <c r="I47" s="1">
        <f t="shared" si="20"/>
        <v>100</v>
      </c>
      <c r="J47" s="1">
        <f>E47*100/36</f>
        <v>100</v>
      </c>
      <c r="K47" s="1">
        <f>F47*100/64</f>
        <v>100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12" sqref="J12"/>
    </sheetView>
  </sheetViews>
  <sheetFormatPr baseColWidth="10" defaultColWidth="11.5" defaultRowHeight="11"/>
  <cols>
    <col min="1" max="1" width="11.5" style="13"/>
    <col min="2" max="2" width="6.6640625" style="13" customWidth="1"/>
    <col min="3" max="3" width="7.5" style="13" customWidth="1"/>
    <col min="4" max="4" width="5.5" style="13" customWidth="1"/>
    <col min="5" max="6" width="8.6640625" style="13" customWidth="1"/>
    <col min="7" max="16384" width="11.5" style="13"/>
  </cols>
  <sheetData>
    <row r="1" spans="1:6" ht="37.5" customHeight="1">
      <c r="A1" s="1" t="s">
        <v>221</v>
      </c>
      <c r="B1" s="127" t="s">
        <v>222</v>
      </c>
      <c r="C1" s="127" t="s">
        <v>224</v>
      </c>
      <c r="D1" s="127" t="s">
        <v>68</v>
      </c>
      <c r="E1" s="127" t="s">
        <v>223</v>
      </c>
      <c r="F1" s="128" t="s">
        <v>225</v>
      </c>
    </row>
    <row r="2" spans="1:6">
      <c r="A2" s="6" t="s">
        <v>6</v>
      </c>
      <c r="B2" s="65">
        <v>417</v>
      </c>
      <c r="C2" s="65">
        <v>3</v>
      </c>
      <c r="D2" s="65">
        <f>SUM(B2:C2)</f>
        <v>420</v>
      </c>
      <c r="E2" s="129">
        <f>B2*100/D2</f>
        <v>99.285714285714292</v>
      </c>
      <c r="F2" s="130">
        <f>C2*100/D2</f>
        <v>0.7142857142857143</v>
      </c>
    </row>
    <row r="3" spans="1:6">
      <c r="A3" s="2" t="s">
        <v>9</v>
      </c>
      <c r="B3" s="58">
        <v>143</v>
      </c>
      <c r="C3" s="58">
        <v>6</v>
      </c>
      <c r="D3" s="58">
        <f t="shared" ref="D3:D31" si="0">SUM(B3:C3)</f>
        <v>149</v>
      </c>
      <c r="E3" s="124">
        <f t="shared" ref="E3:E31" si="1">B3*100/D3</f>
        <v>95.973154362416111</v>
      </c>
      <c r="F3" s="125">
        <f t="shared" ref="F3:F31" si="2">C3*100/D3</f>
        <v>4.026845637583893</v>
      </c>
    </row>
    <row r="4" spans="1:6">
      <c r="A4" s="2" t="s">
        <v>12</v>
      </c>
      <c r="B4" s="58">
        <v>162</v>
      </c>
      <c r="C4" s="58">
        <v>4</v>
      </c>
      <c r="D4" s="58">
        <f t="shared" si="0"/>
        <v>166</v>
      </c>
      <c r="E4" s="124">
        <f t="shared" si="1"/>
        <v>97.590361445783131</v>
      </c>
      <c r="F4" s="125">
        <f t="shared" si="2"/>
        <v>2.4096385542168677</v>
      </c>
    </row>
    <row r="5" spans="1:6">
      <c r="A5" s="2" t="s">
        <v>13</v>
      </c>
      <c r="B5" s="58">
        <v>601</v>
      </c>
      <c r="C5" s="58">
        <v>2</v>
      </c>
      <c r="D5" s="58">
        <f t="shared" si="0"/>
        <v>603</v>
      </c>
      <c r="E5" s="124">
        <f t="shared" si="1"/>
        <v>99.668325041459369</v>
      </c>
      <c r="F5" s="125">
        <f t="shared" si="2"/>
        <v>0.33167495854063017</v>
      </c>
    </row>
    <row r="6" spans="1:6">
      <c r="A6" s="2" t="s">
        <v>18</v>
      </c>
      <c r="B6" s="58">
        <v>396</v>
      </c>
      <c r="C6" s="58">
        <v>1</v>
      </c>
      <c r="D6" s="58">
        <f t="shared" si="0"/>
        <v>397</v>
      </c>
      <c r="E6" s="124">
        <f t="shared" si="1"/>
        <v>99.748110831234257</v>
      </c>
      <c r="F6" s="125">
        <f t="shared" si="2"/>
        <v>0.25188916876574308</v>
      </c>
    </row>
    <row r="7" spans="1:6">
      <c r="A7" s="2" t="s">
        <v>20</v>
      </c>
      <c r="B7" s="58">
        <v>172</v>
      </c>
      <c r="C7" s="58">
        <v>1</v>
      </c>
      <c r="D7" s="58">
        <f t="shared" si="0"/>
        <v>173</v>
      </c>
      <c r="E7" s="124">
        <f t="shared" si="1"/>
        <v>99.421965317919074</v>
      </c>
      <c r="F7" s="125">
        <f t="shared" si="2"/>
        <v>0.5780346820809249</v>
      </c>
    </row>
    <row r="8" spans="1:6">
      <c r="A8" s="2" t="s">
        <v>22</v>
      </c>
      <c r="B8" s="58">
        <v>313</v>
      </c>
      <c r="C8" s="58">
        <v>1</v>
      </c>
      <c r="D8" s="58">
        <f t="shared" si="0"/>
        <v>314</v>
      </c>
      <c r="E8" s="124">
        <f t="shared" si="1"/>
        <v>99.681528662420376</v>
      </c>
      <c r="F8" s="125">
        <f t="shared" si="2"/>
        <v>0.31847133757961782</v>
      </c>
    </row>
    <row r="9" spans="1:6">
      <c r="A9" s="2" t="s">
        <v>25</v>
      </c>
      <c r="B9" s="58">
        <v>434</v>
      </c>
      <c r="C9" s="58">
        <v>6</v>
      </c>
      <c r="D9" s="58">
        <f t="shared" si="0"/>
        <v>440</v>
      </c>
      <c r="E9" s="124">
        <f t="shared" si="1"/>
        <v>98.63636363636364</v>
      </c>
      <c r="F9" s="125">
        <f t="shared" si="2"/>
        <v>1.3636363636363635</v>
      </c>
    </row>
    <row r="10" spans="1:6">
      <c r="A10" s="2" t="s">
        <v>27</v>
      </c>
      <c r="B10" s="58">
        <v>166</v>
      </c>
      <c r="C10" s="58">
        <v>0</v>
      </c>
      <c r="D10" s="58">
        <f t="shared" si="0"/>
        <v>166</v>
      </c>
      <c r="E10" s="124">
        <f t="shared" si="1"/>
        <v>100</v>
      </c>
      <c r="F10" s="125">
        <f t="shared" si="2"/>
        <v>0</v>
      </c>
    </row>
    <row r="11" spans="1:6">
      <c r="A11" s="10" t="s">
        <v>30</v>
      </c>
      <c r="B11" s="59">
        <v>305</v>
      </c>
      <c r="C11" s="59">
        <v>5</v>
      </c>
      <c r="D11" s="59">
        <f t="shared" si="0"/>
        <v>310</v>
      </c>
      <c r="E11" s="39">
        <f t="shared" si="1"/>
        <v>98.387096774193552</v>
      </c>
      <c r="F11" s="126">
        <f t="shared" si="2"/>
        <v>1.6129032258064515</v>
      </c>
    </row>
    <row r="12" spans="1:6">
      <c r="A12" s="2"/>
      <c r="B12" s="58"/>
      <c r="C12" s="58"/>
      <c r="D12" s="58"/>
      <c r="E12" s="124"/>
      <c r="F12" s="125"/>
    </row>
    <row r="13" spans="1:6">
      <c r="A13" s="6" t="s">
        <v>32</v>
      </c>
      <c r="B13" s="65">
        <v>269</v>
      </c>
      <c r="C13" s="65">
        <v>5</v>
      </c>
      <c r="D13" s="65">
        <f t="shared" si="0"/>
        <v>274</v>
      </c>
      <c r="E13" s="129">
        <f t="shared" si="1"/>
        <v>98.175182481751818</v>
      </c>
      <c r="F13" s="130">
        <f t="shared" si="2"/>
        <v>1.8248175182481752</v>
      </c>
    </row>
    <row r="14" spans="1:6">
      <c r="A14" s="10" t="s">
        <v>36</v>
      </c>
      <c r="B14" s="59">
        <v>138</v>
      </c>
      <c r="C14" s="59">
        <v>1</v>
      </c>
      <c r="D14" s="59">
        <f t="shared" si="0"/>
        <v>139</v>
      </c>
      <c r="E14" s="39">
        <f t="shared" si="1"/>
        <v>99.280575539568346</v>
      </c>
      <c r="F14" s="126">
        <f t="shared" si="2"/>
        <v>0.71942446043165464</v>
      </c>
    </row>
    <row r="15" spans="1:6">
      <c r="A15" s="2"/>
      <c r="B15" s="58"/>
      <c r="C15" s="58"/>
      <c r="D15" s="58"/>
      <c r="E15" s="124"/>
      <c r="F15" s="125"/>
    </row>
    <row r="16" spans="1:6">
      <c r="A16" s="6" t="s">
        <v>42</v>
      </c>
      <c r="B16" s="65">
        <v>251</v>
      </c>
      <c r="C16" s="65">
        <v>3</v>
      </c>
      <c r="D16" s="65">
        <f t="shared" si="0"/>
        <v>254</v>
      </c>
      <c r="E16" s="129">
        <f t="shared" si="1"/>
        <v>98.818897637795274</v>
      </c>
      <c r="F16" s="130">
        <f t="shared" si="2"/>
        <v>1.1811023622047243</v>
      </c>
    </row>
    <row r="17" spans="1:6">
      <c r="A17" s="2" t="s">
        <v>43</v>
      </c>
      <c r="B17" s="58">
        <v>378</v>
      </c>
      <c r="C17" s="58">
        <v>11</v>
      </c>
      <c r="D17" s="58">
        <f t="shared" si="0"/>
        <v>389</v>
      </c>
      <c r="E17" s="124">
        <f t="shared" si="1"/>
        <v>97.172236503856041</v>
      </c>
      <c r="F17" s="125">
        <f t="shared" si="2"/>
        <v>2.8277634961439588</v>
      </c>
    </row>
    <row r="18" spans="1:6">
      <c r="A18" s="2" t="s">
        <v>44</v>
      </c>
      <c r="B18" s="58">
        <v>259</v>
      </c>
      <c r="C18" s="58">
        <v>4</v>
      </c>
      <c r="D18" s="58">
        <f t="shared" si="0"/>
        <v>263</v>
      </c>
      <c r="E18" s="124">
        <f t="shared" si="1"/>
        <v>98.479087452471489</v>
      </c>
      <c r="F18" s="125">
        <f t="shared" si="2"/>
        <v>1.520912547528517</v>
      </c>
    </row>
    <row r="19" spans="1:6">
      <c r="A19" s="2" t="s">
        <v>45</v>
      </c>
      <c r="B19" s="58">
        <v>353</v>
      </c>
      <c r="C19" s="58">
        <v>2</v>
      </c>
      <c r="D19" s="58">
        <f t="shared" si="0"/>
        <v>355</v>
      </c>
      <c r="E19" s="124">
        <f t="shared" si="1"/>
        <v>99.436619718309856</v>
      </c>
      <c r="F19" s="125">
        <f t="shared" si="2"/>
        <v>0.56338028169014087</v>
      </c>
    </row>
    <row r="20" spans="1:6">
      <c r="A20" s="2" t="s">
        <v>46</v>
      </c>
      <c r="B20" s="58">
        <v>384</v>
      </c>
      <c r="C20" s="58">
        <v>7</v>
      </c>
      <c r="D20" s="58">
        <f t="shared" si="0"/>
        <v>391</v>
      </c>
      <c r="E20" s="124">
        <f t="shared" si="1"/>
        <v>98.209718670076725</v>
      </c>
      <c r="F20" s="125">
        <f t="shared" si="2"/>
        <v>1.7902813299232736</v>
      </c>
    </row>
    <row r="21" spans="1:6">
      <c r="A21" s="2" t="s">
        <v>47</v>
      </c>
      <c r="B21" s="58">
        <v>231</v>
      </c>
      <c r="C21" s="58">
        <v>0</v>
      </c>
      <c r="D21" s="58">
        <f t="shared" si="0"/>
        <v>231</v>
      </c>
      <c r="E21" s="124">
        <f t="shared" si="1"/>
        <v>100</v>
      </c>
      <c r="F21" s="125">
        <f t="shared" si="2"/>
        <v>0</v>
      </c>
    </row>
    <row r="22" spans="1:6">
      <c r="A22" s="2" t="s">
        <v>51</v>
      </c>
      <c r="B22" s="58">
        <v>211</v>
      </c>
      <c r="C22" s="58">
        <v>0</v>
      </c>
      <c r="D22" s="58">
        <f t="shared" si="0"/>
        <v>211</v>
      </c>
      <c r="E22" s="124">
        <f t="shared" si="1"/>
        <v>100</v>
      </c>
      <c r="F22" s="125">
        <f t="shared" si="2"/>
        <v>0</v>
      </c>
    </row>
    <row r="23" spans="1:6">
      <c r="A23" s="2" t="s">
        <v>53</v>
      </c>
      <c r="B23" s="58">
        <v>436</v>
      </c>
      <c r="C23" s="58">
        <v>4</v>
      </c>
      <c r="D23" s="58">
        <f t="shared" si="0"/>
        <v>440</v>
      </c>
      <c r="E23" s="124">
        <f t="shared" si="1"/>
        <v>99.090909090909093</v>
      </c>
      <c r="F23" s="125">
        <f t="shared" si="2"/>
        <v>0.90909090909090906</v>
      </c>
    </row>
    <row r="24" spans="1:6">
      <c r="A24" s="2" t="s">
        <v>54</v>
      </c>
      <c r="B24" s="58">
        <v>622</v>
      </c>
      <c r="C24" s="58">
        <v>4</v>
      </c>
      <c r="D24" s="58">
        <f t="shared" si="0"/>
        <v>626</v>
      </c>
      <c r="E24" s="124">
        <f t="shared" si="1"/>
        <v>99.361022364217249</v>
      </c>
      <c r="F24" s="125">
        <f t="shared" si="2"/>
        <v>0.63897763578274758</v>
      </c>
    </row>
    <row r="25" spans="1:6">
      <c r="A25" s="2" t="s">
        <v>56</v>
      </c>
      <c r="B25" s="58">
        <v>143</v>
      </c>
      <c r="C25" s="58">
        <v>6</v>
      </c>
      <c r="D25" s="58">
        <f t="shared" si="0"/>
        <v>149</v>
      </c>
      <c r="E25" s="124">
        <f t="shared" si="1"/>
        <v>95.973154362416111</v>
      </c>
      <c r="F25" s="125">
        <f t="shared" si="2"/>
        <v>4.026845637583893</v>
      </c>
    </row>
    <row r="26" spans="1:6">
      <c r="A26" s="2" t="s">
        <v>57</v>
      </c>
      <c r="B26" s="58">
        <v>567</v>
      </c>
      <c r="C26" s="58">
        <v>5</v>
      </c>
      <c r="D26" s="58">
        <f t="shared" si="0"/>
        <v>572</v>
      </c>
      <c r="E26" s="124">
        <f t="shared" si="1"/>
        <v>99.12587412587412</v>
      </c>
      <c r="F26" s="125">
        <f t="shared" si="2"/>
        <v>0.87412587412587417</v>
      </c>
    </row>
    <row r="27" spans="1:6">
      <c r="A27" s="10" t="s">
        <v>59</v>
      </c>
      <c r="B27" s="59">
        <v>170</v>
      </c>
      <c r="C27" s="59">
        <v>3</v>
      </c>
      <c r="D27" s="59">
        <f t="shared" si="0"/>
        <v>173</v>
      </c>
      <c r="E27" s="39">
        <f t="shared" si="1"/>
        <v>98.265895953757223</v>
      </c>
      <c r="F27" s="126">
        <f t="shared" si="2"/>
        <v>1.7341040462427746</v>
      </c>
    </row>
    <row r="28" spans="1:6">
      <c r="A28" s="2"/>
      <c r="B28" s="58"/>
      <c r="C28" s="58"/>
      <c r="D28" s="58"/>
      <c r="E28" s="124"/>
      <c r="F28" s="125"/>
    </row>
    <row r="29" spans="1:6">
      <c r="A29" s="6" t="s">
        <v>61</v>
      </c>
      <c r="B29" s="65">
        <v>281</v>
      </c>
      <c r="C29" s="65">
        <v>4</v>
      </c>
      <c r="D29" s="65">
        <f t="shared" si="0"/>
        <v>285</v>
      </c>
      <c r="E29" s="129">
        <f t="shared" si="1"/>
        <v>98.596491228070178</v>
      </c>
      <c r="F29" s="130">
        <f t="shared" si="2"/>
        <v>1.4035087719298245</v>
      </c>
    </row>
    <row r="30" spans="1:6">
      <c r="A30" s="2" t="s">
        <v>62</v>
      </c>
      <c r="B30" s="58">
        <v>316</v>
      </c>
      <c r="C30" s="58">
        <v>2</v>
      </c>
      <c r="D30" s="58">
        <f t="shared" si="0"/>
        <v>318</v>
      </c>
      <c r="E30" s="124">
        <f t="shared" si="1"/>
        <v>99.371069182389931</v>
      </c>
      <c r="F30" s="125">
        <f t="shared" si="2"/>
        <v>0.62893081761006286</v>
      </c>
    </row>
    <row r="31" spans="1:6">
      <c r="A31" s="10" t="s">
        <v>63</v>
      </c>
      <c r="B31" s="59">
        <v>218</v>
      </c>
      <c r="C31" s="59">
        <v>3</v>
      </c>
      <c r="D31" s="59">
        <f t="shared" si="0"/>
        <v>221</v>
      </c>
      <c r="E31" s="39">
        <f t="shared" si="1"/>
        <v>98.642533936651589</v>
      </c>
      <c r="F31" s="126">
        <f t="shared" si="2"/>
        <v>1.3574660633484164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F21" sqref="F21:F22"/>
    </sheetView>
  </sheetViews>
  <sheetFormatPr baseColWidth="10" defaultRowHeight="13"/>
  <cols>
    <col min="1" max="1" width="14.1640625" style="33" customWidth="1"/>
    <col min="2" max="2" width="5.5" customWidth="1"/>
    <col min="3" max="3" width="7.6640625" customWidth="1"/>
  </cols>
  <sheetData>
    <row r="1" spans="1:3">
      <c r="A1" s="133"/>
      <c r="B1" s="131" t="s">
        <v>79</v>
      </c>
      <c r="C1" s="132" t="s">
        <v>80</v>
      </c>
    </row>
    <row r="2" spans="1:3">
      <c r="A2" s="82" t="s">
        <v>142</v>
      </c>
      <c r="B2" s="31"/>
      <c r="C2" s="69"/>
    </row>
    <row r="3" spans="1:3">
      <c r="A3" s="82" t="s">
        <v>143</v>
      </c>
      <c r="B3" s="31"/>
      <c r="C3" s="69"/>
    </row>
    <row r="4" spans="1:3">
      <c r="A4" s="82" t="s">
        <v>144</v>
      </c>
      <c r="B4" s="31"/>
      <c r="C4" s="69"/>
    </row>
    <row r="5" spans="1:3">
      <c r="A5" s="82" t="s">
        <v>145</v>
      </c>
      <c r="B5" s="31">
        <v>49</v>
      </c>
      <c r="C5" s="69">
        <v>1733.3</v>
      </c>
    </row>
    <row r="6" spans="1:3">
      <c r="A6" s="82" t="s">
        <v>146</v>
      </c>
      <c r="B6" s="31"/>
      <c r="C6" s="69"/>
    </row>
    <row r="7" spans="1:3">
      <c r="A7" s="90" t="s">
        <v>147</v>
      </c>
      <c r="B7" s="131">
        <f>SUM(B5:B6)</f>
        <v>49</v>
      </c>
      <c r="C7" s="132">
        <f>SUM(C5:C6)</f>
        <v>1733.3</v>
      </c>
    </row>
    <row r="8" spans="1:3">
      <c r="A8" s="82" t="s">
        <v>148</v>
      </c>
      <c r="B8" s="31"/>
      <c r="C8" s="69"/>
    </row>
    <row r="9" spans="1:3">
      <c r="A9" s="82" t="s">
        <v>149</v>
      </c>
      <c r="B9" s="31"/>
      <c r="C9" s="69"/>
    </row>
    <row r="10" spans="1:3">
      <c r="A10" s="82" t="s">
        <v>150</v>
      </c>
      <c r="B10" s="31"/>
      <c r="C10" s="69"/>
    </row>
    <row r="11" spans="1:3">
      <c r="A11" s="82" t="s">
        <v>151</v>
      </c>
      <c r="B11" s="31">
        <v>12</v>
      </c>
      <c r="C11" s="69">
        <v>319.10000000000002</v>
      </c>
    </row>
    <row r="12" spans="1:3">
      <c r="A12" s="82" t="s">
        <v>152</v>
      </c>
      <c r="B12" s="31">
        <v>10</v>
      </c>
      <c r="C12" s="69">
        <v>417.1</v>
      </c>
    </row>
    <row r="13" spans="1:3">
      <c r="A13" s="82" t="s">
        <v>153</v>
      </c>
      <c r="B13" s="31">
        <v>6</v>
      </c>
      <c r="C13" s="69">
        <v>193.4</v>
      </c>
    </row>
    <row r="14" spans="1:3">
      <c r="A14" s="82" t="s">
        <v>229</v>
      </c>
      <c r="B14" s="31">
        <v>2</v>
      </c>
      <c r="C14" s="69">
        <v>36.5</v>
      </c>
    </row>
    <row r="15" spans="1:3">
      <c r="A15" s="82" t="s">
        <v>230</v>
      </c>
      <c r="B15" s="31">
        <v>1</v>
      </c>
      <c r="C15" s="69">
        <v>27.1</v>
      </c>
    </row>
    <row r="16" spans="1:3">
      <c r="A16" s="82" t="s">
        <v>187</v>
      </c>
      <c r="B16" s="31">
        <v>2</v>
      </c>
      <c r="C16" s="69">
        <v>7.9</v>
      </c>
    </row>
    <row r="17" spans="1:3">
      <c r="A17" s="82" t="s">
        <v>154</v>
      </c>
      <c r="B17" s="31">
        <v>1</v>
      </c>
      <c r="C17" s="69">
        <v>7.6</v>
      </c>
    </row>
    <row r="18" spans="1:3">
      <c r="A18" s="82" t="s">
        <v>155</v>
      </c>
      <c r="B18" s="31"/>
      <c r="C18" s="69"/>
    </row>
    <row r="19" spans="1:3">
      <c r="A19" s="82" t="s">
        <v>156</v>
      </c>
      <c r="B19" s="31"/>
      <c r="C19" s="69"/>
    </row>
    <row r="20" spans="1:3">
      <c r="A20" s="82" t="s">
        <v>157</v>
      </c>
      <c r="B20" s="31"/>
      <c r="C20" s="69"/>
    </row>
    <row r="21" spans="1:3">
      <c r="A21" s="82" t="s">
        <v>158</v>
      </c>
      <c r="B21" s="31"/>
      <c r="C21" s="69"/>
    </row>
    <row r="22" spans="1:3">
      <c r="A22" s="82" t="s">
        <v>159</v>
      </c>
      <c r="B22" s="31"/>
      <c r="C22" s="69"/>
    </row>
    <row r="23" spans="1:3">
      <c r="A23" s="82" t="s">
        <v>160</v>
      </c>
      <c r="B23" s="31">
        <v>2</v>
      </c>
      <c r="C23" s="69">
        <v>4.7</v>
      </c>
    </row>
    <row r="24" spans="1:3">
      <c r="A24" s="90" t="s">
        <v>161</v>
      </c>
      <c r="B24" s="131">
        <f>SUM(B8:B23)</f>
        <v>36</v>
      </c>
      <c r="C24" s="132">
        <f>SUM(C8:C23)</f>
        <v>1013.4000000000001</v>
      </c>
    </row>
    <row r="25" spans="1:3">
      <c r="A25" s="82" t="s">
        <v>226</v>
      </c>
      <c r="B25" s="31">
        <v>37</v>
      </c>
      <c r="C25" s="69">
        <v>176.3</v>
      </c>
    </row>
    <row r="26" spans="1:3">
      <c r="A26" s="82" t="s">
        <v>227</v>
      </c>
      <c r="B26" s="31"/>
      <c r="C26" s="69"/>
    </row>
    <row r="27" spans="1:3">
      <c r="A27" s="82" t="s">
        <v>228</v>
      </c>
      <c r="B27" s="31">
        <v>93</v>
      </c>
      <c r="C27" s="69">
        <v>221.2</v>
      </c>
    </row>
    <row r="28" spans="1:3">
      <c r="A28" s="82" t="s">
        <v>231</v>
      </c>
      <c r="B28" s="31">
        <v>16</v>
      </c>
      <c r="C28" s="69">
        <v>2.2999999999999998</v>
      </c>
    </row>
    <row r="29" spans="1:3">
      <c r="A29" s="90" t="s">
        <v>232</v>
      </c>
      <c r="B29" s="131">
        <f>SUM(B25:B28)</f>
        <v>146</v>
      </c>
      <c r="C29" s="132">
        <f>SUM(C25:C28)</f>
        <v>399.8</v>
      </c>
    </row>
    <row r="30" spans="1:3">
      <c r="A30" s="83" t="s">
        <v>233</v>
      </c>
      <c r="B30" s="70">
        <f>B7+B24+B29</f>
        <v>231</v>
      </c>
      <c r="C30" s="71">
        <f>C7+C24+C29</f>
        <v>3146.5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1" sqref="A11:D18"/>
    </sheetView>
  </sheetViews>
  <sheetFormatPr baseColWidth="10" defaultRowHeight="13"/>
  <cols>
    <col min="1" max="1" width="24.5" customWidth="1"/>
    <col min="2" max="2" width="13.6640625" customWidth="1"/>
    <col min="3" max="3" width="16.1640625" customWidth="1"/>
    <col min="4" max="4" width="13.33203125" customWidth="1"/>
  </cols>
  <sheetData>
    <row r="1" spans="1:4">
      <c r="A1" s="30" t="s">
        <v>185</v>
      </c>
      <c r="B1" s="30" t="s">
        <v>237</v>
      </c>
      <c r="C1" s="30" t="s">
        <v>238</v>
      </c>
      <c r="D1" s="30" t="s">
        <v>239</v>
      </c>
    </row>
    <row r="2" spans="1:4">
      <c r="A2" s="30" t="s">
        <v>234</v>
      </c>
      <c r="B2" s="42">
        <v>38.775510204081634</v>
      </c>
      <c r="C2" s="42">
        <v>10.204081632653061</v>
      </c>
      <c r="D2" s="42">
        <v>0</v>
      </c>
    </row>
    <row r="3" spans="1:4">
      <c r="A3" s="30" t="s">
        <v>13</v>
      </c>
      <c r="B3" s="42">
        <v>31.097560975609756</v>
      </c>
      <c r="C3" s="42">
        <v>3.6585365853658538</v>
      </c>
      <c r="D3" s="42">
        <v>0</v>
      </c>
    </row>
    <row r="4" spans="1:4">
      <c r="A4" s="30" t="s">
        <v>27</v>
      </c>
      <c r="B4" s="42">
        <v>36.25</v>
      </c>
      <c r="C4" s="42">
        <v>8.75</v>
      </c>
      <c r="D4" s="42">
        <v>3.75</v>
      </c>
    </row>
    <row r="5" spans="1:4">
      <c r="A5" s="30" t="s">
        <v>12</v>
      </c>
      <c r="B5" s="42">
        <v>76.92307692307692</v>
      </c>
      <c r="C5" s="42">
        <v>0</v>
      </c>
      <c r="D5" s="42">
        <v>0</v>
      </c>
    </row>
    <row r="6" spans="1:4">
      <c r="A6" s="30" t="s">
        <v>18</v>
      </c>
      <c r="B6" s="42">
        <v>46.428571428571431</v>
      </c>
      <c r="C6" s="42">
        <v>0</v>
      </c>
      <c r="D6" s="42">
        <v>7.1428571428571432</v>
      </c>
    </row>
    <row r="7" spans="1:4">
      <c r="A7" s="30" t="s">
        <v>43</v>
      </c>
      <c r="B7" s="42">
        <v>30.434782608695652</v>
      </c>
      <c r="C7" s="42">
        <v>0</v>
      </c>
      <c r="D7" s="42">
        <v>0</v>
      </c>
    </row>
    <row r="8" spans="1:4">
      <c r="A8" s="30" t="s">
        <v>46</v>
      </c>
      <c r="B8" s="42">
        <v>55.555555555555557</v>
      </c>
      <c r="C8" s="42">
        <v>5.5555555555555554</v>
      </c>
      <c r="D8" s="42">
        <v>0</v>
      </c>
    </row>
    <row r="9" spans="1:4">
      <c r="A9" s="30" t="s">
        <v>32</v>
      </c>
      <c r="B9" s="42">
        <v>36.363636363636367</v>
      </c>
      <c r="C9" s="42">
        <v>0</v>
      </c>
      <c r="D9" s="42">
        <v>3.0303030303030303</v>
      </c>
    </row>
    <row r="11" spans="1:4">
      <c r="A11" s="30" t="s">
        <v>235</v>
      </c>
      <c r="B11" s="30" t="s">
        <v>237</v>
      </c>
      <c r="C11" s="30" t="s">
        <v>238</v>
      </c>
      <c r="D11" s="30" t="s">
        <v>239</v>
      </c>
    </row>
    <row r="12" spans="1:4">
      <c r="A12" s="30" t="s">
        <v>236</v>
      </c>
      <c r="B12" s="42">
        <v>63.888888888888886</v>
      </c>
      <c r="C12" s="42">
        <v>16.666666666666668</v>
      </c>
      <c r="D12" s="42">
        <v>0</v>
      </c>
    </row>
    <row r="13" spans="1:4">
      <c r="A13" s="30" t="s">
        <v>13</v>
      </c>
      <c r="B13" s="42">
        <v>6.6091954022988508</v>
      </c>
      <c r="C13" s="42">
        <v>16.091954022988507</v>
      </c>
      <c r="D13" s="42">
        <v>0</v>
      </c>
    </row>
    <row r="14" spans="1:4">
      <c r="A14" s="30" t="s">
        <v>27</v>
      </c>
      <c r="B14" s="42">
        <v>87.628865979381445</v>
      </c>
      <c r="C14" s="42">
        <v>3.0927835051546393</v>
      </c>
      <c r="D14" s="42">
        <v>0</v>
      </c>
    </row>
    <row r="15" spans="1:4">
      <c r="A15" s="30" t="s">
        <v>18</v>
      </c>
      <c r="B15" s="42">
        <v>73.333333333333329</v>
      </c>
      <c r="C15" s="42">
        <v>15.555555555555555</v>
      </c>
      <c r="D15" s="42">
        <v>0</v>
      </c>
    </row>
    <row r="16" spans="1:4">
      <c r="A16" s="30" t="s">
        <v>43</v>
      </c>
      <c r="B16" s="42">
        <v>62.962962962962962</v>
      </c>
      <c r="C16" s="42">
        <v>0</v>
      </c>
      <c r="D16" s="42">
        <v>0</v>
      </c>
    </row>
    <row r="17" spans="1:4">
      <c r="A17" s="30" t="s">
        <v>46</v>
      </c>
      <c r="B17" s="42">
        <v>58.333333333333336</v>
      </c>
      <c r="C17" s="42">
        <v>5.5555555555555554</v>
      </c>
      <c r="D17" s="42">
        <v>0</v>
      </c>
    </row>
    <row r="18" spans="1:4">
      <c r="A18" s="30" t="s">
        <v>32</v>
      </c>
      <c r="B18" s="42">
        <v>42.857142857142854</v>
      </c>
      <c r="C18" s="42">
        <v>2.0408163265306123</v>
      </c>
      <c r="D18" s="42">
        <v>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8" workbookViewId="0">
      <selection activeCell="F25" sqref="F25"/>
    </sheetView>
  </sheetViews>
  <sheetFormatPr baseColWidth="10" defaultRowHeight="13"/>
  <cols>
    <col min="1" max="1" width="27.6640625" customWidth="1"/>
  </cols>
  <sheetData>
    <row r="1" spans="1:4">
      <c r="A1" s="30" t="s">
        <v>241</v>
      </c>
      <c r="B1" s="131" t="s">
        <v>242</v>
      </c>
      <c r="C1" s="131" t="s">
        <v>243</v>
      </c>
      <c r="D1" s="132" t="s">
        <v>244</v>
      </c>
    </row>
    <row r="2" spans="1:4">
      <c r="A2" s="72" t="s">
        <v>259</v>
      </c>
      <c r="B2" s="66">
        <v>5.9706000000000001</v>
      </c>
      <c r="C2" s="66">
        <v>5.3781999999999996</v>
      </c>
      <c r="D2" s="67">
        <f>C2-B2</f>
        <v>-0.59240000000000048</v>
      </c>
    </row>
    <row r="3" spans="1:4">
      <c r="A3" s="136" t="s">
        <v>260</v>
      </c>
      <c r="B3" s="31">
        <v>6.6536999999999997</v>
      </c>
      <c r="C3" s="134">
        <v>6.0906000000000002</v>
      </c>
      <c r="D3" s="69">
        <f>C3-B3</f>
        <v>-0.56309999999999949</v>
      </c>
    </row>
    <row r="4" spans="1:4">
      <c r="A4" s="136" t="s">
        <v>261</v>
      </c>
      <c r="B4" s="31">
        <v>6.4467999999999996</v>
      </c>
      <c r="C4" s="31">
        <v>6.0321999999999996</v>
      </c>
      <c r="D4" s="69">
        <f>C4-B4</f>
        <v>-0.41460000000000008</v>
      </c>
    </row>
    <row r="5" spans="1:4">
      <c r="A5" s="73" t="s">
        <v>262</v>
      </c>
      <c r="B5" s="70">
        <v>5.5016999999999996</v>
      </c>
      <c r="C5" s="70">
        <v>5.0742000000000003</v>
      </c>
      <c r="D5" s="71">
        <f>C5-B5</f>
        <v>-0.42749999999999932</v>
      </c>
    </row>
    <row r="6" spans="1:4">
      <c r="A6" s="136"/>
      <c r="B6" s="31"/>
      <c r="C6" s="31"/>
      <c r="D6" s="69"/>
    </row>
    <row r="7" spans="1:4">
      <c r="A7" s="72" t="s">
        <v>245</v>
      </c>
      <c r="B7" s="66">
        <v>6.5467000000000004</v>
      </c>
      <c r="C7" s="66">
        <v>6.3198999999999996</v>
      </c>
      <c r="D7" s="67">
        <f t="shared" ref="D7:D16" si="0">C7-B7</f>
        <v>-0.22680000000000078</v>
      </c>
    </row>
    <row r="8" spans="1:4">
      <c r="A8" s="136" t="s">
        <v>246</v>
      </c>
      <c r="B8" s="31">
        <v>6.6675000000000004</v>
      </c>
      <c r="C8" s="31">
        <v>6.4676999999999998</v>
      </c>
      <c r="D8" s="69">
        <f t="shared" si="0"/>
        <v>-0.19980000000000064</v>
      </c>
    </row>
    <row r="9" spans="1:4">
      <c r="A9" s="136" t="s">
        <v>247</v>
      </c>
      <c r="B9" s="31">
        <v>5.7732000000000001</v>
      </c>
      <c r="C9" s="31">
        <v>5.6283000000000003</v>
      </c>
      <c r="D9" s="69">
        <f t="shared" si="0"/>
        <v>-0.14489999999999981</v>
      </c>
    </row>
    <row r="10" spans="1:4">
      <c r="A10" s="136" t="s">
        <v>248</v>
      </c>
      <c r="B10" s="31">
        <v>5.8289999999999997</v>
      </c>
      <c r="C10" s="31">
        <v>5.6778000000000004</v>
      </c>
      <c r="D10" s="69">
        <f t="shared" si="0"/>
        <v>-0.15119999999999933</v>
      </c>
    </row>
    <row r="11" spans="1:4">
      <c r="A11" s="136" t="s">
        <v>249</v>
      </c>
      <c r="B11" s="31">
        <v>5.8636999999999997</v>
      </c>
      <c r="C11" s="31">
        <v>5.7489999999999997</v>
      </c>
      <c r="D11" s="69">
        <f t="shared" si="0"/>
        <v>-0.11470000000000002</v>
      </c>
    </row>
    <row r="12" spans="1:4">
      <c r="A12" s="136" t="s">
        <v>250</v>
      </c>
      <c r="B12" s="31">
        <v>6.7705000000000002</v>
      </c>
      <c r="C12" s="31">
        <v>6.5815000000000001</v>
      </c>
      <c r="D12" s="69">
        <f t="shared" si="0"/>
        <v>-0.18900000000000006</v>
      </c>
    </row>
    <row r="13" spans="1:4">
      <c r="A13" s="136" t="s">
        <v>251</v>
      </c>
      <c r="B13" s="31">
        <v>4.6863000000000001</v>
      </c>
      <c r="C13" s="31">
        <v>4.6261000000000001</v>
      </c>
      <c r="D13" s="69">
        <f t="shared" si="0"/>
        <v>-6.0200000000000031E-2</v>
      </c>
    </row>
    <row r="14" spans="1:4">
      <c r="A14" s="136" t="s">
        <v>246</v>
      </c>
      <c r="B14" s="31">
        <v>6.3654000000000002</v>
      </c>
      <c r="C14" s="31">
        <v>6.2088000000000001</v>
      </c>
      <c r="D14" s="69">
        <f t="shared" si="0"/>
        <v>-0.15660000000000007</v>
      </c>
    </row>
    <row r="15" spans="1:4">
      <c r="A15" s="136" t="s">
        <v>248</v>
      </c>
      <c r="B15" s="31">
        <v>5.6909000000000001</v>
      </c>
      <c r="C15" s="31">
        <v>5.5895999999999999</v>
      </c>
      <c r="D15" s="69">
        <f t="shared" si="0"/>
        <v>-0.10130000000000017</v>
      </c>
    </row>
    <row r="16" spans="1:4">
      <c r="A16" s="73" t="s">
        <v>248</v>
      </c>
      <c r="B16" s="70">
        <v>5.5853000000000002</v>
      </c>
      <c r="C16" s="70">
        <v>5.5204000000000004</v>
      </c>
      <c r="D16" s="71">
        <f t="shared" si="0"/>
        <v>-6.4899999999999736E-2</v>
      </c>
    </row>
    <row r="17" spans="1:4">
      <c r="A17" s="136"/>
      <c r="B17" s="31"/>
      <c r="C17" s="31"/>
      <c r="D17" s="69"/>
    </row>
    <row r="18" spans="1:4">
      <c r="A18" s="72" t="s">
        <v>252</v>
      </c>
      <c r="B18" s="66">
        <v>5.2274000000000003</v>
      </c>
      <c r="C18" s="66">
        <v>5.0628000000000002</v>
      </c>
      <c r="D18" s="67">
        <f t="shared" ref="D18:D34" si="1">C18-B18</f>
        <v>-0.16460000000000008</v>
      </c>
    </row>
    <row r="19" spans="1:4">
      <c r="A19" s="136" t="s">
        <v>253</v>
      </c>
      <c r="B19" s="31">
        <v>6.4276999999999997</v>
      </c>
      <c r="C19" s="31">
        <v>6.2987000000000002</v>
      </c>
      <c r="D19" s="69">
        <f t="shared" si="1"/>
        <v>-0.12899999999999956</v>
      </c>
    </row>
    <row r="20" spans="1:4">
      <c r="A20" s="136" t="s">
        <v>254</v>
      </c>
      <c r="B20" s="31">
        <v>5.9058000000000002</v>
      </c>
      <c r="C20" s="31">
        <v>5.7598000000000003</v>
      </c>
      <c r="D20" s="69">
        <f t="shared" si="1"/>
        <v>-0.14599999999999991</v>
      </c>
    </row>
    <row r="21" spans="1:4">
      <c r="A21" s="136" t="s">
        <v>255</v>
      </c>
      <c r="B21" s="31">
        <v>6.4893999999999998</v>
      </c>
      <c r="C21" s="31">
        <v>6.3109000000000002</v>
      </c>
      <c r="D21" s="69">
        <f t="shared" si="1"/>
        <v>-0.17849999999999966</v>
      </c>
    </row>
    <row r="22" spans="1:4">
      <c r="A22" s="136" t="s">
        <v>256</v>
      </c>
      <c r="B22" s="31">
        <v>5.4946999999999999</v>
      </c>
      <c r="C22" s="31">
        <v>5.4245000000000001</v>
      </c>
      <c r="D22" s="69">
        <f t="shared" si="1"/>
        <v>-7.0199999999999818E-2</v>
      </c>
    </row>
    <row r="23" spans="1:4">
      <c r="A23" s="136" t="s">
        <v>257</v>
      </c>
      <c r="B23" s="31">
        <v>5.5391000000000004</v>
      </c>
      <c r="C23" s="31">
        <v>5.4809000000000001</v>
      </c>
      <c r="D23" s="69">
        <f t="shared" si="1"/>
        <v>-5.8200000000000252E-2</v>
      </c>
    </row>
    <row r="24" spans="1:4">
      <c r="A24" s="136" t="s">
        <v>258</v>
      </c>
      <c r="B24" s="31">
        <v>6.0959000000000003</v>
      </c>
      <c r="C24" s="31">
        <v>6.0182000000000002</v>
      </c>
      <c r="D24" s="69">
        <f t="shared" si="1"/>
        <v>-7.7700000000000102E-2</v>
      </c>
    </row>
    <row r="25" spans="1:4">
      <c r="A25" s="136" t="s">
        <v>263</v>
      </c>
      <c r="B25" s="31">
        <v>5.4295999999999998</v>
      </c>
      <c r="C25" s="31">
        <v>5.2820999999999998</v>
      </c>
      <c r="D25" s="69">
        <f t="shared" si="1"/>
        <v>-0.14749999999999996</v>
      </c>
    </row>
    <row r="26" spans="1:4">
      <c r="A26" s="136" t="s">
        <v>264</v>
      </c>
      <c r="B26" s="31">
        <v>6.0682999999999998</v>
      </c>
      <c r="C26" s="31">
        <v>5.9165000000000001</v>
      </c>
      <c r="D26" s="69">
        <f t="shared" si="1"/>
        <v>-0.15179999999999971</v>
      </c>
    </row>
    <row r="27" spans="1:4">
      <c r="A27" s="136" t="s">
        <v>265</v>
      </c>
      <c r="B27" s="31">
        <v>6.4665999999999997</v>
      </c>
      <c r="C27" s="31">
        <v>6.2450999999999999</v>
      </c>
      <c r="D27" s="69">
        <f t="shared" si="1"/>
        <v>-0.22149999999999981</v>
      </c>
    </row>
    <row r="28" spans="1:4">
      <c r="A28" s="136" t="s">
        <v>252</v>
      </c>
      <c r="B28" s="31">
        <v>5.6040000000000001</v>
      </c>
      <c r="C28" s="31">
        <v>5.5082000000000004</v>
      </c>
      <c r="D28" s="69">
        <f t="shared" si="1"/>
        <v>-9.5799999999999663E-2</v>
      </c>
    </row>
    <row r="29" spans="1:4">
      <c r="A29" s="136" t="s">
        <v>255</v>
      </c>
      <c r="B29" s="31">
        <v>5.3578999999999999</v>
      </c>
      <c r="C29" s="31">
        <v>5.3086000000000002</v>
      </c>
      <c r="D29" s="69">
        <f t="shared" si="1"/>
        <v>-4.9299999999999677E-2</v>
      </c>
    </row>
    <row r="30" spans="1:4">
      <c r="A30" s="136" t="s">
        <v>266</v>
      </c>
      <c r="B30" s="31">
        <v>7.0128000000000004</v>
      </c>
      <c r="C30" s="31">
        <v>6.7576999999999998</v>
      </c>
      <c r="D30" s="69">
        <f t="shared" si="1"/>
        <v>-0.25510000000000055</v>
      </c>
    </row>
    <row r="31" spans="1:4">
      <c r="A31" s="136" t="s">
        <v>267</v>
      </c>
      <c r="B31" s="31">
        <v>5.7161999999999997</v>
      </c>
      <c r="C31" s="31">
        <v>5.6355000000000004</v>
      </c>
      <c r="D31" s="69">
        <f t="shared" si="1"/>
        <v>-8.0699999999999328E-2</v>
      </c>
    </row>
    <row r="32" spans="1:4">
      <c r="A32" s="136" t="s">
        <v>268</v>
      </c>
      <c r="B32" s="31">
        <v>4.6938000000000004</v>
      </c>
      <c r="C32" s="31">
        <v>4.6120999999999999</v>
      </c>
      <c r="D32" s="69">
        <f t="shared" si="1"/>
        <v>-8.170000000000055E-2</v>
      </c>
    </row>
    <row r="33" spans="1:4">
      <c r="A33" s="136" t="s">
        <v>269</v>
      </c>
      <c r="B33" s="31">
        <v>4.3708999999999998</v>
      </c>
      <c r="C33" s="31">
        <v>4.3426999999999998</v>
      </c>
      <c r="D33" s="69">
        <f t="shared" si="1"/>
        <v>-2.8200000000000003E-2</v>
      </c>
    </row>
    <row r="34" spans="1:4">
      <c r="A34" s="73" t="s">
        <v>270</v>
      </c>
      <c r="B34" s="70">
        <v>5.3159000000000001</v>
      </c>
      <c r="C34" s="70">
        <v>5.2805999999999997</v>
      </c>
      <c r="D34" s="71">
        <f t="shared" si="1"/>
        <v>-3.5300000000000331E-2</v>
      </c>
    </row>
    <row r="35" spans="1:4">
      <c r="A35" s="136"/>
      <c r="B35" s="31"/>
      <c r="C35" s="31"/>
      <c r="D35" s="69"/>
    </row>
    <row r="36" spans="1:4">
      <c r="A36" s="30" t="s">
        <v>271</v>
      </c>
      <c r="B36" s="131">
        <v>5.0456000000000003</v>
      </c>
      <c r="C36" s="131">
        <v>4.9267000000000003</v>
      </c>
      <c r="D36" s="132">
        <f>C36-B36</f>
        <v>-0.11890000000000001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16" sqref="H16"/>
    </sheetView>
  </sheetViews>
  <sheetFormatPr baseColWidth="10" defaultRowHeight="13"/>
  <cols>
    <col min="1" max="1" width="19.83203125" customWidth="1"/>
    <col min="2" max="2" width="15.1640625" customWidth="1"/>
    <col min="3" max="3" width="9.5" customWidth="1"/>
    <col min="4" max="4" width="16.1640625" customWidth="1"/>
  </cols>
  <sheetData>
    <row r="1" spans="1:6">
      <c r="A1" t="s">
        <v>272</v>
      </c>
    </row>
    <row r="2" spans="1:6" s="41" customFormat="1" ht="51.75" customHeight="1">
      <c r="A2" s="140"/>
      <c r="B2" s="137" t="s">
        <v>79</v>
      </c>
      <c r="C2" s="139" t="s">
        <v>80</v>
      </c>
      <c r="D2" s="140" t="s">
        <v>273</v>
      </c>
      <c r="E2" s="138" t="s">
        <v>79</v>
      </c>
      <c r="F2" s="139" t="s">
        <v>80</v>
      </c>
    </row>
    <row r="3" spans="1:6">
      <c r="A3" s="136" t="s">
        <v>9</v>
      </c>
      <c r="B3" s="68">
        <v>3844</v>
      </c>
      <c r="C3" s="69">
        <v>19076.7</v>
      </c>
      <c r="D3" s="136">
        <v>1</v>
      </c>
      <c r="E3" s="31">
        <f>B3*D3</f>
        <v>3844</v>
      </c>
      <c r="F3" s="69">
        <f>C3*D3</f>
        <v>19076.7</v>
      </c>
    </row>
    <row r="4" spans="1:6">
      <c r="A4" s="136" t="s">
        <v>11</v>
      </c>
      <c r="B4" s="68">
        <v>2106</v>
      </c>
      <c r="C4" s="69">
        <v>2999.2</v>
      </c>
      <c r="D4" s="136">
        <v>1</v>
      </c>
      <c r="E4" s="31">
        <f t="shared" ref="E4:E9" si="0">B4*D4</f>
        <v>2106</v>
      </c>
      <c r="F4" s="69">
        <f t="shared" ref="F4:F9" si="1">C4*D4</f>
        <v>2999.2</v>
      </c>
    </row>
    <row r="5" spans="1:6">
      <c r="A5" s="136" t="s">
        <v>13</v>
      </c>
      <c r="B5" s="68">
        <v>51475</v>
      </c>
      <c r="C5" s="69">
        <v>58951.5</v>
      </c>
      <c r="D5" s="136">
        <v>1</v>
      </c>
      <c r="E5" s="31">
        <f t="shared" si="0"/>
        <v>51475</v>
      </c>
      <c r="F5" s="69">
        <f t="shared" si="1"/>
        <v>58951.5</v>
      </c>
    </row>
    <row r="6" spans="1:6">
      <c r="A6" s="136" t="s">
        <v>20</v>
      </c>
      <c r="B6" s="68">
        <v>4510</v>
      </c>
      <c r="C6" s="69">
        <v>21209.599999999999</v>
      </c>
      <c r="D6" s="136">
        <v>3</v>
      </c>
      <c r="E6" s="31">
        <f t="shared" si="0"/>
        <v>13530</v>
      </c>
      <c r="F6" s="69">
        <f t="shared" si="1"/>
        <v>63628.799999999996</v>
      </c>
    </row>
    <row r="7" spans="1:6">
      <c r="A7" s="136" t="s">
        <v>22</v>
      </c>
      <c r="B7" s="68">
        <v>3926</v>
      </c>
      <c r="C7" s="69">
        <v>24726.7</v>
      </c>
      <c r="D7" s="136">
        <v>1</v>
      </c>
      <c r="E7" s="31">
        <f t="shared" si="0"/>
        <v>3926</v>
      </c>
      <c r="F7" s="69">
        <f t="shared" si="1"/>
        <v>24726.7</v>
      </c>
    </row>
    <row r="8" spans="1:6">
      <c r="A8" s="136" t="s">
        <v>27</v>
      </c>
      <c r="B8" s="68">
        <v>8045</v>
      </c>
      <c r="C8" s="69">
        <v>23309</v>
      </c>
      <c r="D8" s="136">
        <v>2</v>
      </c>
      <c r="E8" s="31">
        <f t="shared" si="0"/>
        <v>16090</v>
      </c>
      <c r="F8" s="69">
        <f t="shared" si="1"/>
        <v>46618</v>
      </c>
    </row>
    <row r="9" spans="1:6">
      <c r="A9" s="136" t="s">
        <v>58</v>
      </c>
      <c r="B9" s="68">
        <v>975</v>
      </c>
      <c r="C9" s="69">
        <v>7802</v>
      </c>
      <c r="D9" s="136">
        <v>2</v>
      </c>
      <c r="E9" s="31">
        <f t="shared" si="0"/>
        <v>1950</v>
      </c>
      <c r="F9" s="69">
        <f t="shared" si="1"/>
        <v>15604</v>
      </c>
    </row>
    <row r="10" spans="1:6">
      <c r="A10" s="30" t="s">
        <v>274</v>
      </c>
      <c r="B10" s="135"/>
      <c r="C10" s="132"/>
      <c r="D10" s="30"/>
      <c r="E10" s="141">
        <f>SUM(E3:E9)</f>
        <v>92921</v>
      </c>
      <c r="F10" s="142">
        <f>SUM(F3:F9)</f>
        <v>231604.9</v>
      </c>
    </row>
    <row r="12" spans="1:6" ht="42.75" customHeight="1">
      <c r="A12" s="41" t="s">
        <v>275</v>
      </c>
      <c r="B12" t="s">
        <v>80</v>
      </c>
    </row>
    <row r="13" spans="1:6">
      <c r="A13" s="72" t="s">
        <v>183</v>
      </c>
      <c r="B13" s="67">
        <v>1233.5999999999999</v>
      </c>
    </row>
    <row r="14" spans="1:6">
      <c r="A14" s="136" t="s">
        <v>181</v>
      </c>
      <c r="B14" s="69">
        <v>989.7</v>
      </c>
    </row>
    <row r="15" spans="1:6">
      <c r="A15" s="136" t="s">
        <v>185</v>
      </c>
      <c r="B15" s="69">
        <v>931.9</v>
      </c>
    </row>
    <row r="16" spans="1:6">
      <c r="A16" s="136" t="s">
        <v>184</v>
      </c>
      <c r="B16" s="69">
        <v>931.9</v>
      </c>
    </row>
    <row r="17" spans="1:4">
      <c r="A17" s="136" t="s">
        <v>187</v>
      </c>
      <c r="B17" s="69">
        <v>449.4</v>
      </c>
    </row>
    <row r="18" spans="1:4">
      <c r="A18" s="30" t="s">
        <v>68</v>
      </c>
      <c r="B18" s="132">
        <f>SUM(B13:B17)</f>
        <v>4536.5</v>
      </c>
    </row>
    <row r="20" spans="1:4" ht="30" customHeight="1">
      <c r="A20" s="41" t="s">
        <v>276</v>
      </c>
      <c r="B20" t="s">
        <v>240</v>
      </c>
      <c r="C20" s="154" t="s">
        <v>277</v>
      </c>
      <c r="D20" s="154"/>
    </row>
  </sheetData>
  <mergeCells count="1">
    <mergeCell ref="C20:D20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4" sqref="G14"/>
    </sheetView>
  </sheetViews>
  <sheetFormatPr baseColWidth="10" defaultRowHeight="13"/>
  <cols>
    <col min="1" max="1" width="16" customWidth="1"/>
    <col min="4" max="4" width="6.1640625" customWidth="1"/>
  </cols>
  <sheetData>
    <row r="1" spans="1:4">
      <c r="A1" s="43" t="s">
        <v>278</v>
      </c>
      <c r="B1" s="43" t="s">
        <v>79</v>
      </c>
      <c r="C1" s="43" t="s">
        <v>80</v>
      </c>
      <c r="D1" s="43" t="s">
        <v>279</v>
      </c>
    </row>
    <row r="2" spans="1:4">
      <c r="A2" s="30">
        <v>5021.1000000000004</v>
      </c>
      <c r="B2" s="30">
        <v>241</v>
      </c>
      <c r="C2" s="30">
        <v>140.1</v>
      </c>
      <c r="D2" s="42">
        <f t="shared" ref="D2:D16" si="0">C2/B2</f>
        <v>0.58132780082987545</v>
      </c>
    </row>
    <row r="3" spans="1:4">
      <c r="A3" s="30">
        <v>5021.2</v>
      </c>
      <c r="B3" s="30">
        <v>178</v>
      </c>
      <c r="C3" s="30">
        <v>97.7</v>
      </c>
      <c r="D3" s="42">
        <f t="shared" si="0"/>
        <v>0.54887640449438202</v>
      </c>
    </row>
    <row r="4" spans="1:4">
      <c r="A4" s="30">
        <v>5131.5</v>
      </c>
      <c r="B4" s="30">
        <v>176</v>
      </c>
      <c r="C4" s="30">
        <v>154</v>
      </c>
      <c r="D4" s="42">
        <f t="shared" si="0"/>
        <v>0.875</v>
      </c>
    </row>
    <row r="5" spans="1:4">
      <c r="A5" s="30">
        <v>5136.1000000000004</v>
      </c>
      <c r="B5" s="30">
        <v>51</v>
      </c>
      <c r="C5" s="30">
        <v>41.8</v>
      </c>
      <c r="D5" s="42">
        <f>C5/B5</f>
        <v>0.81960784313725488</v>
      </c>
    </row>
    <row r="6" spans="1:4">
      <c r="A6" s="30">
        <v>5136.2</v>
      </c>
      <c r="B6" s="30">
        <v>90</v>
      </c>
      <c r="C6" s="30">
        <v>94.9</v>
      </c>
      <c r="D6" s="42">
        <f t="shared" si="0"/>
        <v>1.0544444444444445</v>
      </c>
    </row>
    <row r="7" spans="1:4">
      <c r="A7" s="30">
        <v>5160.3999999999996</v>
      </c>
      <c r="B7" s="30">
        <v>477</v>
      </c>
      <c r="C7" s="30">
        <v>281.8</v>
      </c>
      <c r="D7" s="42">
        <f t="shared" si="0"/>
        <v>0.59077568134171909</v>
      </c>
    </row>
    <row r="8" spans="1:4">
      <c r="A8" s="30">
        <v>5200.1000000000004</v>
      </c>
      <c r="B8" s="30">
        <v>169</v>
      </c>
      <c r="C8" s="30">
        <v>122.3</v>
      </c>
      <c r="D8" s="42">
        <f t="shared" si="0"/>
        <v>0.7236686390532544</v>
      </c>
    </row>
    <row r="9" spans="1:4">
      <c r="A9" s="30">
        <v>5200.2</v>
      </c>
      <c r="B9" s="30">
        <v>371</v>
      </c>
      <c r="C9" s="30">
        <v>278.2</v>
      </c>
      <c r="D9" s="42">
        <f t="shared" si="0"/>
        <v>0.74986522911051212</v>
      </c>
    </row>
    <row r="10" spans="1:4">
      <c r="A10" s="30">
        <v>5201.2</v>
      </c>
      <c r="B10" s="30">
        <v>194</v>
      </c>
      <c r="C10" s="30">
        <v>93.4</v>
      </c>
      <c r="D10" s="42">
        <f t="shared" si="0"/>
        <v>0.48144329896907218</v>
      </c>
    </row>
    <row r="11" spans="1:4">
      <c r="A11" s="30">
        <v>5236.2</v>
      </c>
      <c r="B11" s="30">
        <v>1122</v>
      </c>
      <c r="C11" s="30">
        <v>482.7</v>
      </c>
      <c r="D11" s="42">
        <f t="shared" si="0"/>
        <v>0.43021390374331547</v>
      </c>
    </row>
    <row r="12" spans="1:4">
      <c r="A12" s="30">
        <v>5238.2</v>
      </c>
      <c r="B12" s="30">
        <v>597</v>
      </c>
      <c r="C12" s="30">
        <v>356.1</v>
      </c>
      <c r="D12" s="42">
        <f t="shared" si="0"/>
        <v>0.5964824120603015</v>
      </c>
    </row>
    <row r="13" spans="1:4">
      <c r="A13" s="30">
        <v>5239.1000000000004</v>
      </c>
      <c r="B13" s="30">
        <v>691</v>
      </c>
      <c r="C13" s="30">
        <v>488.3</v>
      </c>
      <c r="D13" s="42">
        <f t="shared" si="0"/>
        <v>0.70665701881331411</v>
      </c>
    </row>
    <row r="14" spans="1:4">
      <c r="A14" s="30">
        <v>5243.1</v>
      </c>
      <c r="B14" s="30">
        <v>564</v>
      </c>
      <c r="C14" s="30">
        <v>510.6</v>
      </c>
      <c r="D14" s="42">
        <f t="shared" si="0"/>
        <v>0.90531914893617027</v>
      </c>
    </row>
    <row r="15" spans="1:4">
      <c r="A15" s="30">
        <v>5249.2</v>
      </c>
      <c r="B15" s="30">
        <v>157</v>
      </c>
      <c r="C15" s="30">
        <v>115.4</v>
      </c>
      <c r="D15" s="42">
        <f t="shared" si="0"/>
        <v>0.73503184713375802</v>
      </c>
    </row>
    <row r="16" spans="1:4">
      <c r="A16" s="43" t="s">
        <v>68</v>
      </c>
      <c r="B16" s="43">
        <f>SUM(B2:B15)</f>
        <v>5078</v>
      </c>
      <c r="C16" s="43">
        <f>SUM(C2:C15)</f>
        <v>3257.3</v>
      </c>
      <c r="D16" s="44">
        <f t="shared" si="0"/>
        <v>0.64145332808192201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workbookViewId="0">
      <selection activeCell="Q37" sqref="Q37"/>
    </sheetView>
  </sheetViews>
  <sheetFormatPr baseColWidth="10" defaultColWidth="6" defaultRowHeight="10"/>
  <cols>
    <col min="1" max="1" width="16.83203125" style="34" customWidth="1"/>
    <col min="2" max="2" width="3.6640625" style="34" customWidth="1"/>
    <col min="3" max="3" width="6" style="34" customWidth="1"/>
    <col min="4" max="4" width="2.1640625" style="34" customWidth="1"/>
    <col min="5" max="5" width="4.33203125" style="34" customWidth="1"/>
    <col min="6" max="6" width="3.6640625" style="34" customWidth="1"/>
    <col min="7" max="7" width="5.83203125" style="34" customWidth="1"/>
    <col min="8" max="8" width="3.33203125" style="34" customWidth="1"/>
    <col min="9" max="9" width="5.6640625" style="34" customWidth="1"/>
    <col min="10" max="10" width="3.33203125" style="34" customWidth="1"/>
    <col min="11" max="11" width="6" style="34" customWidth="1"/>
    <col min="12" max="12" width="4.33203125" style="34" customWidth="1"/>
    <col min="13" max="13" width="6" style="34" customWidth="1"/>
    <col min="14" max="14" width="2.6640625" style="34" customWidth="1"/>
    <col min="15" max="15" width="5.1640625" style="34" customWidth="1"/>
    <col min="16" max="16" width="2.5" style="34" customWidth="1"/>
    <col min="17" max="17" width="4.5" style="34" customWidth="1"/>
    <col min="18" max="18" width="3.6640625" style="34" customWidth="1"/>
    <col min="19" max="19" width="5.83203125" style="34" customWidth="1"/>
    <col min="20" max="20" width="3.5" style="34" customWidth="1"/>
    <col min="21" max="21" width="6" style="34" customWidth="1"/>
    <col min="22" max="22" width="3.6640625" style="34" customWidth="1"/>
    <col min="23" max="23" width="6" style="34" customWidth="1"/>
    <col min="24" max="24" width="2.6640625" style="34" customWidth="1"/>
    <col min="25" max="25" width="5.1640625" style="34" customWidth="1"/>
    <col min="26" max="26" width="3" style="34" customWidth="1"/>
    <col min="27" max="27" width="5.33203125" style="34" customWidth="1"/>
    <col min="28" max="28" width="3.5" style="34" customWidth="1"/>
    <col min="29" max="29" width="5.83203125" style="34" customWidth="1"/>
    <col min="30" max="30" width="3.83203125" style="34" customWidth="1"/>
    <col min="31" max="31" width="5.5" style="34" customWidth="1"/>
    <col min="32" max="32" width="3.33203125" style="34" customWidth="1"/>
    <col min="33" max="33" width="5.6640625" style="34" customWidth="1"/>
    <col min="34" max="16384" width="6" style="34"/>
  </cols>
  <sheetData>
    <row r="1" spans="1:33">
      <c r="A1" s="48"/>
      <c r="B1" s="145" t="s">
        <v>6</v>
      </c>
      <c r="C1" s="146"/>
      <c r="D1" s="145" t="s">
        <v>8</v>
      </c>
      <c r="E1" s="146"/>
      <c r="F1" s="145" t="s">
        <v>9</v>
      </c>
      <c r="G1" s="146"/>
      <c r="H1" s="145" t="s">
        <v>11</v>
      </c>
      <c r="I1" s="146"/>
      <c r="J1" s="145" t="s">
        <v>12</v>
      </c>
      <c r="K1" s="146"/>
      <c r="L1" s="145" t="s">
        <v>13</v>
      </c>
      <c r="M1" s="146"/>
      <c r="N1" s="145" t="s">
        <v>15</v>
      </c>
      <c r="O1" s="146"/>
      <c r="P1" s="145" t="s">
        <v>17</v>
      </c>
      <c r="Q1" s="146"/>
      <c r="R1" s="145" t="s">
        <v>18</v>
      </c>
      <c r="S1" s="146"/>
      <c r="T1" s="145" t="s">
        <v>20</v>
      </c>
      <c r="U1" s="146"/>
      <c r="V1" s="145" t="s">
        <v>22</v>
      </c>
      <c r="W1" s="146"/>
      <c r="X1" s="145" t="s">
        <v>23</v>
      </c>
      <c r="Y1" s="146"/>
      <c r="Z1" s="145" t="s">
        <v>24</v>
      </c>
      <c r="AA1" s="146"/>
      <c r="AB1" s="145" t="s">
        <v>25</v>
      </c>
      <c r="AC1" s="146"/>
      <c r="AD1" s="145" t="s">
        <v>27</v>
      </c>
      <c r="AE1" s="146"/>
      <c r="AF1" s="147" t="s">
        <v>30</v>
      </c>
      <c r="AG1" s="146"/>
    </row>
    <row r="2" spans="1:33">
      <c r="A2" s="50" t="s">
        <v>78</v>
      </c>
      <c r="B2" s="51" t="s">
        <v>79</v>
      </c>
      <c r="C2" s="52" t="s">
        <v>80</v>
      </c>
      <c r="D2" s="51" t="s">
        <v>79</v>
      </c>
      <c r="E2" s="52" t="s">
        <v>80</v>
      </c>
      <c r="F2" s="51" t="s">
        <v>79</v>
      </c>
      <c r="G2" s="52" t="s">
        <v>80</v>
      </c>
      <c r="H2" s="51" t="s">
        <v>79</v>
      </c>
      <c r="I2" s="52" t="s">
        <v>80</v>
      </c>
      <c r="J2" s="51" t="s">
        <v>79</v>
      </c>
      <c r="K2" s="52" t="s">
        <v>80</v>
      </c>
      <c r="L2" s="51" t="s">
        <v>79</v>
      </c>
      <c r="M2" s="52" t="s">
        <v>80</v>
      </c>
      <c r="N2" s="51" t="s">
        <v>79</v>
      </c>
      <c r="O2" s="52" t="s">
        <v>80</v>
      </c>
      <c r="P2" s="51" t="s">
        <v>79</v>
      </c>
      <c r="Q2" s="52" t="s">
        <v>80</v>
      </c>
      <c r="R2" s="51" t="s">
        <v>79</v>
      </c>
      <c r="S2" s="52" t="s">
        <v>80</v>
      </c>
      <c r="T2" s="51" t="s">
        <v>79</v>
      </c>
      <c r="U2" s="52" t="s">
        <v>80</v>
      </c>
      <c r="V2" s="51" t="s">
        <v>79</v>
      </c>
      <c r="W2" s="52" t="s">
        <v>80</v>
      </c>
      <c r="X2" s="51" t="s">
        <v>79</v>
      </c>
      <c r="Y2" s="52" t="s">
        <v>80</v>
      </c>
      <c r="Z2" s="51" t="s">
        <v>79</v>
      </c>
      <c r="AA2" s="52" t="s">
        <v>80</v>
      </c>
      <c r="AB2" s="51" t="s">
        <v>79</v>
      </c>
      <c r="AC2" s="52" t="s">
        <v>80</v>
      </c>
      <c r="AD2" s="51" t="s">
        <v>79</v>
      </c>
      <c r="AE2" s="52" t="s">
        <v>80</v>
      </c>
      <c r="AF2" s="53" t="s">
        <v>79</v>
      </c>
      <c r="AG2" s="52" t="s">
        <v>80</v>
      </c>
    </row>
    <row r="3" spans="1:33">
      <c r="A3" s="49" t="s">
        <v>81</v>
      </c>
      <c r="B3" s="45">
        <v>1164</v>
      </c>
      <c r="C3" s="47">
        <v>19185.400000000001</v>
      </c>
      <c r="D3" s="45">
        <v>35</v>
      </c>
      <c r="E3" s="47">
        <v>662.5</v>
      </c>
      <c r="F3" s="45">
        <v>758</v>
      </c>
      <c r="G3" s="47">
        <v>13196.2</v>
      </c>
      <c r="H3" s="45">
        <v>130</v>
      </c>
      <c r="I3" s="47">
        <v>1718.2</v>
      </c>
      <c r="J3" s="45">
        <v>396</v>
      </c>
      <c r="K3" s="47">
        <v>6132.8</v>
      </c>
      <c r="L3" s="45">
        <v>2493</v>
      </c>
      <c r="M3" s="47">
        <v>29671.3</v>
      </c>
      <c r="N3" s="45">
        <v>81</v>
      </c>
      <c r="O3" s="47">
        <v>877.2</v>
      </c>
      <c r="P3" s="45">
        <v>16</v>
      </c>
      <c r="Q3" s="47">
        <v>57.2</v>
      </c>
      <c r="R3" s="45">
        <v>1095</v>
      </c>
      <c r="S3" s="47">
        <v>11243.4</v>
      </c>
      <c r="T3" s="45">
        <v>695</v>
      </c>
      <c r="U3" s="47">
        <v>15440.6</v>
      </c>
      <c r="V3" s="45">
        <v>898</v>
      </c>
      <c r="W3" s="47">
        <v>17963.599999999999</v>
      </c>
      <c r="X3" s="45">
        <v>90</v>
      </c>
      <c r="Y3" s="47">
        <v>2301.6999999999998</v>
      </c>
      <c r="Z3" s="45">
        <v>201</v>
      </c>
      <c r="AA3" s="47">
        <v>4227.6000000000004</v>
      </c>
      <c r="AB3" s="45">
        <v>1010</v>
      </c>
      <c r="AC3" s="47">
        <v>17692.400000000001</v>
      </c>
      <c r="AD3" s="45">
        <v>847</v>
      </c>
      <c r="AE3" s="47">
        <v>14421.4</v>
      </c>
      <c r="AF3" s="46">
        <v>732</v>
      </c>
      <c r="AG3" s="47">
        <v>10698.3</v>
      </c>
    </row>
    <row r="4" spans="1:33">
      <c r="A4" s="49" t="s">
        <v>82</v>
      </c>
      <c r="B4" s="45"/>
      <c r="C4" s="47"/>
      <c r="D4" s="45"/>
      <c r="E4" s="47"/>
      <c r="F4" s="45"/>
      <c r="G4" s="47"/>
      <c r="H4" s="45"/>
      <c r="I4" s="47"/>
      <c r="J4" s="45"/>
      <c r="K4" s="47"/>
      <c r="L4" s="45"/>
      <c r="M4" s="47"/>
      <c r="N4" s="45"/>
      <c r="O4" s="47"/>
      <c r="P4" s="45"/>
      <c r="Q4" s="47"/>
      <c r="R4" s="45"/>
      <c r="S4" s="47"/>
      <c r="T4" s="45"/>
      <c r="U4" s="47"/>
      <c r="V4" s="45"/>
      <c r="W4" s="47"/>
      <c r="X4" s="45"/>
      <c r="Y4" s="47"/>
      <c r="Z4" s="45"/>
      <c r="AA4" s="47"/>
      <c r="AB4" s="45">
        <v>1</v>
      </c>
      <c r="AC4" s="47">
        <v>20.100000000000001</v>
      </c>
      <c r="AD4" s="45"/>
      <c r="AE4" s="47"/>
      <c r="AF4" s="46"/>
      <c r="AG4" s="47"/>
    </row>
    <row r="5" spans="1:33">
      <c r="A5" s="49" t="s">
        <v>83</v>
      </c>
      <c r="B5" s="45"/>
      <c r="C5" s="47"/>
      <c r="D5" s="45"/>
      <c r="E5" s="47"/>
      <c r="F5" s="45">
        <v>1</v>
      </c>
      <c r="G5" s="47">
        <v>8.1</v>
      </c>
      <c r="H5" s="45"/>
      <c r="I5" s="47"/>
      <c r="J5" s="45"/>
      <c r="K5" s="47"/>
      <c r="L5" s="45"/>
      <c r="M5" s="47"/>
      <c r="N5" s="45"/>
      <c r="O5" s="47"/>
      <c r="P5" s="45"/>
      <c r="Q5" s="47"/>
      <c r="R5" s="45">
        <v>1</v>
      </c>
      <c r="S5" s="47">
        <v>14.9</v>
      </c>
      <c r="T5" s="45"/>
      <c r="U5" s="47"/>
      <c r="V5" s="45"/>
      <c r="W5" s="47"/>
      <c r="X5" s="45"/>
      <c r="Y5" s="47"/>
      <c r="Z5" s="45"/>
      <c r="AA5" s="47"/>
      <c r="AB5" s="45"/>
      <c r="AC5" s="47"/>
      <c r="AD5" s="45"/>
      <c r="AE5" s="47"/>
      <c r="AF5" s="46"/>
      <c r="AG5" s="47"/>
    </row>
    <row r="6" spans="1:33">
      <c r="A6" s="49" t="s">
        <v>84</v>
      </c>
      <c r="B6" s="45">
        <v>11</v>
      </c>
      <c r="C6" s="47">
        <v>46.2</v>
      </c>
      <c r="D6" s="45"/>
      <c r="E6" s="47"/>
      <c r="F6" s="45">
        <v>4</v>
      </c>
      <c r="G6" s="47">
        <v>19.100000000000001</v>
      </c>
      <c r="H6" s="45"/>
      <c r="I6" s="47"/>
      <c r="J6" s="45">
        <v>7</v>
      </c>
      <c r="K6" s="47">
        <v>22.5</v>
      </c>
      <c r="L6" s="45">
        <v>9</v>
      </c>
      <c r="M6" s="47">
        <v>14.1</v>
      </c>
      <c r="N6" s="45"/>
      <c r="O6" s="47"/>
      <c r="P6" s="45"/>
      <c r="Q6" s="47"/>
      <c r="R6" s="45">
        <v>8</v>
      </c>
      <c r="S6" s="47">
        <v>13.4</v>
      </c>
      <c r="T6" s="45">
        <v>1</v>
      </c>
      <c r="U6" s="47">
        <v>8.6</v>
      </c>
      <c r="V6" s="45">
        <v>6</v>
      </c>
      <c r="W6" s="47">
        <v>16</v>
      </c>
      <c r="X6" s="45"/>
      <c r="Y6" s="47"/>
      <c r="Z6" s="45">
        <v>1</v>
      </c>
      <c r="AA6" s="47">
        <v>1.7</v>
      </c>
      <c r="AB6" s="45">
        <v>7</v>
      </c>
      <c r="AC6" s="47">
        <v>20</v>
      </c>
      <c r="AD6" s="45"/>
      <c r="AE6" s="47"/>
      <c r="AF6" s="46">
        <v>2</v>
      </c>
      <c r="AG6" s="47">
        <v>10.1</v>
      </c>
    </row>
    <row r="7" spans="1:33">
      <c r="A7" s="49" t="s">
        <v>85</v>
      </c>
      <c r="B7" s="45">
        <v>65</v>
      </c>
      <c r="C7" s="47">
        <v>375.7</v>
      </c>
      <c r="D7" s="45"/>
      <c r="E7" s="47"/>
      <c r="F7" s="45">
        <v>53</v>
      </c>
      <c r="G7" s="47">
        <v>256.39999999999998</v>
      </c>
      <c r="H7" s="45">
        <v>1</v>
      </c>
      <c r="I7" s="47">
        <v>15.1</v>
      </c>
      <c r="J7" s="45">
        <v>40</v>
      </c>
      <c r="K7" s="47">
        <v>176.5</v>
      </c>
      <c r="L7" s="45">
        <v>84</v>
      </c>
      <c r="M7" s="47">
        <v>325.89999999999998</v>
      </c>
      <c r="N7" s="45">
        <v>3</v>
      </c>
      <c r="O7" s="47">
        <v>8.9</v>
      </c>
      <c r="P7" s="45">
        <v>3</v>
      </c>
      <c r="Q7" s="47">
        <v>5.9</v>
      </c>
      <c r="R7" s="45">
        <v>73</v>
      </c>
      <c r="S7" s="47">
        <v>275.10000000000002</v>
      </c>
      <c r="T7" s="45">
        <v>18</v>
      </c>
      <c r="U7" s="47">
        <v>120.6</v>
      </c>
      <c r="V7" s="45">
        <v>43</v>
      </c>
      <c r="W7" s="47">
        <v>259.10000000000002</v>
      </c>
      <c r="X7" s="45">
        <v>8</v>
      </c>
      <c r="Y7" s="47">
        <v>45.4</v>
      </c>
      <c r="Z7" s="45">
        <v>7</v>
      </c>
      <c r="AA7" s="47">
        <v>34.4</v>
      </c>
      <c r="AB7" s="45">
        <v>50</v>
      </c>
      <c r="AC7" s="47">
        <v>271.2</v>
      </c>
      <c r="AD7" s="45">
        <v>20</v>
      </c>
      <c r="AE7" s="47">
        <v>142.9</v>
      </c>
      <c r="AF7" s="46">
        <v>52</v>
      </c>
      <c r="AG7" s="47">
        <v>261</v>
      </c>
    </row>
    <row r="8" spans="1:33">
      <c r="A8" s="49" t="s">
        <v>86</v>
      </c>
      <c r="B8" s="45">
        <v>3</v>
      </c>
      <c r="C8" s="47">
        <v>32</v>
      </c>
      <c r="D8" s="45"/>
      <c r="E8" s="47"/>
      <c r="F8" s="45">
        <v>2</v>
      </c>
      <c r="G8" s="47">
        <v>2.2000000000000002</v>
      </c>
      <c r="H8" s="45"/>
      <c r="I8" s="47"/>
      <c r="J8" s="45">
        <v>3</v>
      </c>
      <c r="K8" s="47">
        <v>5.3</v>
      </c>
      <c r="L8" s="45">
        <v>50</v>
      </c>
      <c r="M8" s="47">
        <v>219.4</v>
      </c>
      <c r="N8" s="45"/>
      <c r="O8" s="47"/>
      <c r="P8" s="45"/>
      <c r="Q8" s="47"/>
      <c r="R8" s="45"/>
      <c r="S8" s="47"/>
      <c r="T8" s="45"/>
      <c r="U8" s="47"/>
      <c r="V8" s="45"/>
      <c r="W8" s="47"/>
      <c r="X8" s="45"/>
      <c r="Y8" s="47"/>
      <c r="Z8" s="45">
        <v>4</v>
      </c>
      <c r="AA8" s="47">
        <v>35.200000000000003</v>
      </c>
      <c r="AB8" s="45">
        <v>6</v>
      </c>
      <c r="AC8" s="47">
        <v>44.8</v>
      </c>
      <c r="AD8" s="45">
        <v>15</v>
      </c>
      <c r="AE8" s="47">
        <v>47.8</v>
      </c>
      <c r="AF8" s="46">
        <v>6</v>
      </c>
      <c r="AG8" s="47">
        <v>24.3</v>
      </c>
    </row>
    <row r="9" spans="1:33">
      <c r="A9" s="49" t="s">
        <v>87</v>
      </c>
      <c r="B9" s="45">
        <v>1</v>
      </c>
      <c r="C9" s="47">
        <v>0.5</v>
      </c>
      <c r="D9" s="45"/>
      <c r="E9" s="47"/>
      <c r="F9" s="45"/>
      <c r="G9" s="47"/>
      <c r="H9" s="45"/>
      <c r="I9" s="47"/>
      <c r="J9" s="45"/>
      <c r="K9" s="47"/>
      <c r="L9" s="45"/>
      <c r="M9" s="47"/>
      <c r="N9" s="45"/>
      <c r="O9" s="47"/>
      <c r="P9" s="45"/>
      <c r="Q9" s="47"/>
      <c r="R9" s="45"/>
      <c r="S9" s="47"/>
      <c r="T9" s="45"/>
      <c r="U9" s="47"/>
      <c r="V9" s="45"/>
      <c r="W9" s="47"/>
      <c r="X9" s="45"/>
      <c r="Y9" s="47"/>
      <c r="Z9" s="45"/>
      <c r="AA9" s="47"/>
      <c r="AB9" s="45"/>
      <c r="AC9" s="47"/>
      <c r="AD9" s="45"/>
      <c r="AE9" s="47"/>
      <c r="AF9" s="46"/>
      <c r="AG9" s="47"/>
    </row>
    <row r="10" spans="1:33">
      <c r="A10" s="49" t="s">
        <v>88</v>
      </c>
      <c r="B10" s="45"/>
      <c r="C10" s="47"/>
      <c r="D10" s="45"/>
      <c r="E10" s="47"/>
      <c r="F10" s="45"/>
      <c r="G10" s="47"/>
      <c r="H10" s="45"/>
      <c r="I10" s="47"/>
      <c r="J10" s="45">
        <v>1</v>
      </c>
      <c r="K10" s="47">
        <v>205</v>
      </c>
      <c r="L10" s="45"/>
      <c r="M10" s="47"/>
      <c r="N10" s="45"/>
      <c r="O10" s="47"/>
      <c r="P10" s="45"/>
      <c r="Q10" s="47"/>
      <c r="R10" s="45"/>
      <c r="S10" s="47"/>
      <c r="T10" s="45"/>
      <c r="U10" s="47"/>
      <c r="V10" s="45"/>
      <c r="W10" s="47"/>
      <c r="X10" s="45"/>
      <c r="Y10" s="47"/>
      <c r="Z10" s="45">
        <v>1</v>
      </c>
      <c r="AA10" s="47">
        <v>140.6</v>
      </c>
      <c r="AB10" s="45">
        <v>1</v>
      </c>
      <c r="AC10" s="47">
        <v>61.3</v>
      </c>
      <c r="AD10" s="45"/>
      <c r="AE10" s="47"/>
      <c r="AF10" s="46"/>
      <c r="AG10" s="47"/>
    </row>
    <row r="11" spans="1:33">
      <c r="A11" s="49" t="s">
        <v>89</v>
      </c>
      <c r="B11" s="45">
        <v>3</v>
      </c>
      <c r="C11" s="47">
        <v>1</v>
      </c>
      <c r="D11" s="45"/>
      <c r="E11" s="47"/>
      <c r="F11" s="45"/>
      <c r="G11" s="47"/>
      <c r="H11" s="45"/>
      <c r="I11" s="47"/>
      <c r="J11" s="45">
        <v>1</v>
      </c>
      <c r="K11" s="47">
        <v>0.2</v>
      </c>
      <c r="L11" s="45">
        <v>15</v>
      </c>
      <c r="M11" s="47">
        <v>10.6</v>
      </c>
      <c r="N11" s="45">
        <v>1</v>
      </c>
      <c r="O11" s="47">
        <v>0.2</v>
      </c>
      <c r="P11" s="45">
        <v>1</v>
      </c>
      <c r="Q11" s="47">
        <v>1.4</v>
      </c>
      <c r="R11" s="45">
        <v>5</v>
      </c>
      <c r="S11" s="47">
        <v>4</v>
      </c>
      <c r="T11" s="45"/>
      <c r="U11" s="47"/>
      <c r="V11" s="45"/>
      <c r="W11" s="47"/>
      <c r="X11" s="45"/>
      <c r="Y11" s="47"/>
      <c r="Z11" s="45"/>
      <c r="AA11" s="47"/>
      <c r="AB11" s="45">
        <v>3</v>
      </c>
      <c r="AC11" s="47">
        <v>1.9</v>
      </c>
      <c r="AD11" s="45">
        <v>2</v>
      </c>
      <c r="AE11" s="47">
        <v>1.7</v>
      </c>
      <c r="AF11" s="46"/>
      <c r="AG11" s="47"/>
    </row>
    <row r="12" spans="1:33">
      <c r="A12" s="49" t="s">
        <v>90</v>
      </c>
      <c r="B12" s="45">
        <v>1</v>
      </c>
      <c r="C12" s="47">
        <v>0.3</v>
      </c>
      <c r="D12" s="45"/>
      <c r="E12" s="47"/>
      <c r="F12" s="45"/>
      <c r="G12" s="47"/>
      <c r="H12" s="45"/>
      <c r="I12" s="47"/>
      <c r="J12" s="45"/>
      <c r="K12" s="47"/>
      <c r="L12" s="45"/>
      <c r="M12" s="47"/>
      <c r="N12" s="45"/>
      <c r="O12" s="47"/>
      <c r="P12" s="45"/>
      <c r="Q12" s="47"/>
      <c r="R12" s="45"/>
      <c r="S12" s="47"/>
      <c r="T12" s="45"/>
      <c r="U12" s="47"/>
      <c r="V12" s="45"/>
      <c r="W12" s="47"/>
      <c r="X12" s="45"/>
      <c r="Y12" s="47"/>
      <c r="Z12" s="45"/>
      <c r="AA12" s="47"/>
      <c r="AB12" s="45"/>
      <c r="AC12" s="47"/>
      <c r="AD12" s="45"/>
      <c r="AE12" s="47"/>
      <c r="AF12" s="46"/>
      <c r="AG12" s="47"/>
    </row>
    <row r="13" spans="1:33">
      <c r="A13" s="49" t="s">
        <v>91</v>
      </c>
      <c r="B13" s="45"/>
      <c r="C13" s="47"/>
      <c r="D13" s="45"/>
      <c r="E13" s="47"/>
      <c r="F13" s="45"/>
      <c r="G13" s="47"/>
      <c r="H13" s="45"/>
      <c r="I13" s="47"/>
      <c r="J13" s="45">
        <v>1</v>
      </c>
      <c r="K13" s="47">
        <v>0.1</v>
      </c>
      <c r="L13" s="45"/>
      <c r="M13" s="47"/>
      <c r="N13" s="45"/>
      <c r="O13" s="47"/>
      <c r="P13" s="45"/>
      <c r="Q13" s="47"/>
      <c r="R13" s="45"/>
      <c r="S13" s="47"/>
      <c r="T13" s="45"/>
      <c r="U13" s="47"/>
      <c r="V13" s="45"/>
      <c r="W13" s="47"/>
      <c r="X13" s="45"/>
      <c r="Y13" s="47"/>
      <c r="Z13" s="45"/>
      <c r="AA13" s="47"/>
      <c r="AB13" s="45"/>
      <c r="AC13" s="47"/>
      <c r="AD13" s="45"/>
      <c r="AE13" s="47"/>
      <c r="AF13" s="46"/>
      <c r="AG13" s="47"/>
    </row>
    <row r="14" spans="1:33">
      <c r="A14" s="49" t="s">
        <v>92</v>
      </c>
      <c r="B14" s="45">
        <v>1</v>
      </c>
      <c r="C14" s="47">
        <v>0.9</v>
      </c>
      <c r="D14" s="45"/>
      <c r="E14" s="47"/>
      <c r="F14" s="45"/>
      <c r="G14" s="47"/>
      <c r="H14" s="45"/>
      <c r="I14" s="47"/>
      <c r="J14" s="45"/>
      <c r="K14" s="47"/>
      <c r="L14" s="45"/>
      <c r="M14" s="47"/>
      <c r="N14" s="45"/>
      <c r="O14" s="47"/>
      <c r="P14" s="45"/>
      <c r="Q14" s="47"/>
      <c r="R14" s="45"/>
      <c r="S14" s="47"/>
      <c r="T14" s="45"/>
      <c r="U14" s="47"/>
      <c r="V14" s="45"/>
      <c r="W14" s="47"/>
      <c r="X14" s="45"/>
      <c r="Y14" s="47"/>
      <c r="Z14" s="45"/>
      <c r="AA14" s="47"/>
      <c r="AB14" s="45"/>
      <c r="AC14" s="47"/>
      <c r="AD14" s="45"/>
      <c r="AE14" s="47"/>
      <c r="AF14" s="46"/>
      <c r="AG14" s="47"/>
    </row>
    <row r="15" spans="1:33">
      <c r="A15" s="54" t="s">
        <v>93</v>
      </c>
      <c r="B15" s="55">
        <f>SUM(B3:B14)</f>
        <v>1249</v>
      </c>
      <c r="C15" s="56">
        <f t="shared" ref="C15:AG15" si="0">SUM(C3:C14)</f>
        <v>19642.000000000004</v>
      </c>
      <c r="D15" s="55">
        <f t="shared" si="0"/>
        <v>35</v>
      </c>
      <c r="E15" s="56">
        <f t="shared" si="0"/>
        <v>662.5</v>
      </c>
      <c r="F15" s="55">
        <f t="shared" si="0"/>
        <v>818</v>
      </c>
      <c r="G15" s="56">
        <f t="shared" si="0"/>
        <v>13482.000000000002</v>
      </c>
      <c r="H15" s="55">
        <f t="shared" si="0"/>
        <v>131</v>
      </c>
      <c r="I15" s="56">
        <f t="shared" si="0"/>
        <v>1733.3</v>
      </c>
      <c r="J15" s="55">
        <f t="shared" si="0"/>
        <v>449</v>
      </c>
      <c r="K15" s="56">
        <f t="shared" si="0"/>
        <v>6542.4000000000005</v>
      </c>
      <c r="L15" s="55">
        <f t="shared" si="0"/>
        <v>2651</v>
      </c>
      <c r="M15" s="56">
        <f t="shared" si="0"/>
        <v>30241.3</v>
      </c>
      <c r="N15" s="55">
        <f t="shared" si="0"/>
        <v>85</v>
      </c>
      <c r="O15" s="56">
        <f t="shared" si="0"/>
        <v>886.30000000000007</v>
      </c>
      <c r="P15" s="55">
        <f t="shared" si="0"/>
        <v>20</v>
      </c>
      <c r="Q15" s="56">
        <f t="shared" si="0"/>
        <v>64.5</v>
      </c>
      <c r="R15" s="55">
        <f t="shared" si="0"/>
        <v>1182</v>
      </c>
      <c r="S15" s="56">
        <f t="shared" si="0"/>
        <v>11550.8</v>
      </c>
      <c r="T15" s="55">
        <f t="shared" si="0"/>
        <v>714</v>
      </c>
      <c r="U15" s="56">
        <f t="shared" si="0"/>
        <v>15569.800000000001</v>
      </c>
      <c r="V15" s="55">
        <f t="shared" si="0"/>
        <v>947</v>
      </c>
      <c r="W15" s="56">
        <f t="shared" si="0"/>
        <v>18238.699999999997</v>
      </c>
      <c r="X15" s="55">
        <f t="shared" si="0"/>
        <v>98</v>
      </c>
      <c r="Y15" s="56">
        <f t="shared" si="0"/>
        <v>2347.1</v>
      </c>
      <c r="Z15" s="55">
        <f t="shared" si="0"/>
        <v>214</v>
      </c>
      <c r="AA15" s="56">
        <f t="shared" si="0"/>
        <v>4439.5</v>
      </c>
      <c r="AB15" s="55">
        <f t="shared" si="0"/>
        <v>1078</v>
      </c>
      <c r="AC15" s="56">
        <f t="shared" si="0"/>
        <v>18111.7</v>
      </c>
      <c r="AD15" s="55">
        <f t="shared" si="0"/>
        <v>884</v>
      </c>
      <c r="AE15" s="56">
        <f t="shared" si="0"/>
        <v>14613.8</v>
      </c>
      <c r="AF15" s="57">
        <f t="shared" si="0"/>
        <v>792</v>
      </c>
      <c r="AG15" s="56">
        <f t="shared" si="0"/>
        <v>10993.699999999999</v>
      </c>
    </row>
    <row r="16" spans="1:33">
      <c r="A16" s="49" t="s">
        <v>95</v>
      </c>
      <c r="B16" s="45">
        <v>1</v>
      </c>
      <c r="C16" s="47">
        <v>2.2000000000000002</v>
      </c>
      <c r="D16" s="45"/>
      <c r="E16" s="47"/>
      <c r="F16" s="45">
        <v>1</v>
      </c>
      <c r="G16" s="47">
        <v>2.2999999999999998</v>
      </c>
      <c r="H16" s="45"/>
      <c r="I16" s="47"/>
      <c r="J16" s="45"/>
      <c r="K16" s="47"/>
      <c r="L16" s="45"/>
      <c r="M16" s="47"/>
      <c r="N16" s="45"/>
      <c r="O16" s="47"/>
      <c r="P16" s="45"/>
      <c r="Q16" s="47"/>
      <c r="R16" s="45">
        <v>5</v>
      </c>
      <c r="S16" s="47">
        <v>9.5</v>
      </c>
      <c r="T16" s="45"/>
      <c r="U16" s="47"/>
      <c r="V16" s="45">
        <v>1</v>
      </c>
      <c r="W16" s="47">
        <v>2</v>
      </c>
      <c r="X16" s="45"/>
      <c r="Y16" s="47"/>
      <c r="Z16" s="45"/>
      <c r="AA16" s="47"/>
      <c r="AB16" s="45"/>
      <c r="AC16" s="47"/>
      <c r="AD16" s="45">
        <v>1</v>
      </c>
      <c r="AE16" s="47">
        <v>1.1000000000000001</v>
      </c>
      <c r="AF16" s="46"/>
      <c r="AG16" s="47"/>
    </row>
    <row r="17" spans="1:33">
      <c r="A17" s="49" t="s">
        <v>97</v>
      </c>
      <c r="B17" s="45">
        <v>1</v>
      </c>
      <c r="C17" s="47">
        <v>0.5</v>
      </c>
      <c r="D17" s="45"/>
      <c r="E17" s="47"/>
      <c r="F17" s="45"/>
      <c r="G17" s="47"/>
      <c r="H17" s="45"/>
      <c r="I17" s="47"/>
      <c r="J17" s="45"/>
      <c r="K17" s="47"/>
      <c r="L17" s="45"/>
      <c r="M17" s="47"/>
      <c r="N17" s="45"/>
      <c r="O17" s="47"/>
      <c r="P17" s="45"/>
      <c r="Q17" s="47"/>
      <c r="R17" s="45"/>
      <c r="S17" s="47"/>
      <c r="T17" s="45"/>
      <c r="U17" s="47"/>
      <c r="V17" s="45"/>
      <c r="W17" s="47"/>
      <c r="X17" s="45"/>
      <c r="Y17" s="47"/>
      <c r="Z17" s="45"/>
      <c r="AA17" s="47"/>
      <c r="AB17" s="45"/>
      <c r="AC17" s="47"/>
      <c r="AD17" s="45"/>
      <c r="AE17" s="47"/>
      <c r="AF17" s="46"/>
      <c r="AG17" s="47"/>
    </row>
    <row r="18" spans="1:33">
      <c r="A18" s="49" t="s">
        <v>98</v>
      </c>
      <c r="B18" s="45"/>
      <c r="C18" s="47"/>
      <c r="D18" s="45"/>
      <c r="E18" s="47"/>
      <c r="F18" s="45">
        <v>1</v>
      </c>
      <c r="G18" s="47">
        <v>1.4</v>
      </c>
      <c r="H18" s="45"/>
      <c r="I18" s="47"/>
      <c r="J18" s="45"/>
      <c r="K18" s="47"/>
      <c r="L18" s="45"/>
      <c r="M18" s="47"/>
      <c r="N18" s="45"/>
      <c r="O18" s="47"/>
      <c r="P18" s="45"/>
      <c r="Q18" s="47"/>
      <c r="R18" s="45"/>
      <c r="S18" s="47"/>
      <c r="T18" s="45"/>
      <c r="U18" s="47"/>
      <c r="V18" s="45"/>
      <c r="W18" s="47"/>
      <c r="X18" s="45"/>
      <c r="Y18" s="47"/>
      <c r="Z18" s="45"/>
      <c r="AA18" s="47"/>
      <c r="AB18" s="45"/>
      <c r="AC18" s="47"/>
      <c r="AD18" s="45"/>
      <c r="AE18" s="47"/>
      <c r="AF18" s="46"/>
      <c r="AG18" s="47"/>
    </row>
    <row r="19" spans="1:33">
      <c r="A19" s="49" t="s">
        <v>99</v>
      </c>
      <c r="B19" s="45">
        <v>1</v>
      </c>
      <c r="C19" s="47">
        <v>0.1</v>
      </c>
      <c r="D19" s="45"/>
      <c r="E19" s="47"/>
      <c r="F19" s="45"/>
      <c r="G19" s="47"/>
      <c r="H19" s="45"/>
      <c r="I19" s="47"/>
      <c r="J19" s="45"/>
      <c r="K19" s="47"/>
      <c r="L19" s="45"/>
      <c r="M19" s="47"/>
      <c r="N19" s="45"/>
      <c r="O19" s="47"/>
      <c r="P19" s="45"/>
      <c r="Q19" s="47"/>
      <c r="R19" s="45"/>
      <c r="S19" s="47"/>
      <c r="T19" s="45"/>
      <c r="U19" s="47"/>
      <c r="V19" s="45"/>
      <c r="W19" s="47"/>
      <c r="X19" s="45"/>
      <c r="Y19" s="47"/>
      <c r="Z19" s="45"/>
      <c r="AA19" s="47"/>
      <c r="AB19" s="45"/>
      <c r="AC19" s="47"/>
      <c r="AD19" s="45">
        <v>1</v>
      </c>
      <c r="AE19" s="47">
        <v>0.1</v>
      </c>
      <c r="AF19" s="46"/>
      <c r="AG19" s="47"/>
    </row>
    <row r="20" spans="1:33">
      <c r="A20" s="49" t="s">
        <v>100</v>
      </c>
      <c r="B20" s="45"/>
      <c r="C20" s="47"/>
      <c r="D20" s="45"/>
      <c r="E20" s="47"/>
      <c r="F20" s="45">
        <v>1</v>
      </c>
      <c r="G20" s="47">
        <v>0.2</v>
      </c>
      <c r="H20" s="45"/>
      <c r="I20" s="47"/>
      <c r="J20" s="45"/>
      <c r="K20" s="47"/>
      <c r="L20" s="45"/>
      <c r="M20" s="47"/>
      <c r="N20" s="45"/>
      <c r="O20" s="47"/>
      <c r="P20" s="45"/>
      <c r="Q20" s="47"/>
      <c r="R20" s="45">
        <v>2</v>
      </c>
      <c r="S20" s="47">
        <v>0.6</v>
      </c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6"/>
      <c r="AG20" s="47"/>
    </row>
    <row r="21" spans="1:33">
      <c r="A21" s="49" t="s">
        <v>101</v>
      </c>
      <c r="B21" s="45"/>
      <c r="C21" s="47"/>
      <c r="D21" s="45"/>
      <c r="E21" s="47"/>
      <c r="F21" s="45"/>
      <c r="G21" s="47"/>
      <c r="H21" s="45"/>
      <c r="I21" s="47"/>
      <c r="J21" s="45">
        <v>1</v>
      </c>
      <c r="K21" s="47">
        <v>0.1</v>
      </c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6"/>
      <c r="AG21" s="47"/>
    </row>
    <row r="22" spans="1:33">
      <c r="A22" s="49" t="s">
        <v>103</v>
      </c>
      <c r="B22" s="45">
        <v>1</v>
      </c>
      <c r="C22" s="47">
        <v>1.5</v>
      </c>
      <c r="D22" s="45"/>
      <c r="E22" s="47"/>
      <c r="F22" s="45"/>
      <c r="G22" s="47"/>
      <c r="H22" s="45"/>
      <c r="I22" s="47"/>
      <c r="J22" s="45"/>
      <c r="K22" s="47"/>
      <c r="L22" s="45">
        <v>4</v>
      </c>
      <c r="M22" s="47">
        <v>0.2</v>
      </c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>
        <v>1</v>
      </c>
      <c r="AC22" s="47">
        <v>0.1</v>
      </c>
      <c r="AD22" s="45"/>
      <c r="AE22" s="47"/>
      <c r="AF22" s="46"/>
      <c r="AG22" s="47"/>
    </row>
    <row r="23" spans="1:33">
      <c r="A23" s="54" t="s">
        <v>104</v>
      </c>
      <c r="B23" s="55">
        <v>3</v>
      </c>
      <c r="C23" s="56">
        <v>4.2</v>
      </c>
      <c r="D23" s="55">
        <f t="shared" ref="D23:AG23" si="1">SUM(D16:D22)</f>
        <v>0</v>
      </c>
      <c r="E23" s="56">
        <f t="shared" si="1"/>
        <v>0</v>
      </c>
      <c r="F23" s="55">
        <f t="shared" si="1"/>
        <v>3</v>
      </c>
      <c r="G23" s="56">
        <f t="shared" si="1"/>
        <v>3.9</v>
      </c>
      <c r="H23" s="55">
        <f t="shared" si="1"/>
        <v>0</v>
      </c>
      <c r="I23" s="56">
        <f t="shared" si="1"/>
        <v>0</v>
      </c>
      <c r="J23" s="55">
        <f t="shared" si="1"/>
        <v>1</v>
      </c>
      <c r="K23" s="56">
        <f t="shared" si="1"/>
        <v>0.1</v>
      </c>
      <c r="L23" s="55">
        <f t="shared" si="1"/>
        <v>4</v>
      </c>
      <c r="M23" s="56">
        <f t="shared" si="1"/>
        <v>0.2</v>
      </c>
      <c r="N23" s="55">
        <f t="shared" si="1"/>
        <v>0</v>
      </c>
      <c r="O23" s="56">
        <f t="shared" si="1"/>
        <v>0</v>
      </c>
      <c r="P23" s="55">
        <f t="shared" si="1"/>
        <v>0</v>
      </c>
      <c r="Q23" s="56">
        <f t="shared" si="1"/>
        <v>0</v>
      </c>
      <c r="R23" s="55">
        <f t="shared" si="1"/>
        <v>7</v>
      </c>
      <c r="S23" s="56">
        <f t="shared" si="1"/>
        <v>10.1</v>
      </c>
      <c r="T23" s="55">
        <f t="shared" si="1"/>
        <v>0</v>
      </c>
      <c r="U23" s="56">
        <f t="shared" si="1"/>
        <v>0</v>
      </c>
      <c r="V23" s="55">
        <f t="shared" si="1"/>
        <v>1</v>
      </c>
      <c r="W23" s="56">
        <f t="shared" si="1"/>
        <v>2</v>
      </c>
      <c r="X23" s="55">
        <f t="shared" si="1"/>
        <v>0</v>
      </c>
      <c r="Y23" s="56">
        <f t="shared" si="1"/>
        <v>0</v>
      </c>
      <c r="Z23" s="55">
        <f t="shared" si="1"/>
        <v>0</v>
      </c>
      <c r="AA23" s="56">
        <f t="shared" si="1"/>
        <v>0</v>
      </c>
      <c r="AB23" s="55">
        <f t="shared" si="1"/>
        <v>1</v>
      </c>
      <c r="AC23" s="56">
        <f t="shared" si="1"/>
        <v>0.1</v>
      </c>
      <c r="AD23" s="55">
        <f t="shared" si="1"/>
        <v>2</v>
      </c>
      <c r="AE23" s="56">
        <f t="shared" si="1"/>
        <v>1.2000000000000002</v>
      </c>
      <c r="AF23" s="57">
        <f t="shared" si="1"/>
        <v>0</v>
      </c>
      <c r="AG23" s="56">
        <f t="shared" si="1"/>
        <v>0</v>
      </c>
    </row>
    <row r="24" spans="1:33">
      <c r="A24" s="54" t="s">
        <v>105</v>
      </c>
      <c r="B24" s="55">
        <f t="shared" ref="B24:AG24" si="2">B15+B23</f>
        <v>1252</v>
      </c>
      <c r="C24" s="56">
        <f t="shared" si="2"/>
        <v>19646.200000000004</v>
      </c>
      <c r="D24" s="55">
        <f t="shared" si="2"/>
        <v>35</v>
      </c>
      <c r="E24" s="56">
        <f t="shared" si="2"/>
        <v>662.5</v>
      </c>
      <c r="F24" s="55">
        <f t="shared" si="2"/>
        <v>821</v>
      </c>
      <c r="G24" s="56">
        <f t="shared" si="2"/>
        <v>13485.900000000001</v>
      </c>
      <c r="H24" s="55">
        <f t="shared" si="2"/>
        <v>131</v>
      </c>
      <c r="I24" s="56">
        <f t="shared" si="2"/>
        <v>1733.3</v>
      </c>
      <c r="J24" s="55">
        <f t="shared" si="2"/>
        <v>450</v>
      </c>
      <c r="K24" s="56">
        <f t="shared" si="2"/>
        <v>6542.5000000000009</v>
      </c>
      <c r="L24" s="55">
        <f t="shared" si="2"/>
        <v>2655</v>
      </c>
      <c r="M24" s="56">
        <f t="shared" si="2"/>
        <v>30241.5</v>
      </c>
      <c r="N24" s="55">
        <f t="shared" si="2"/>
        <v>85</v>
      </c>
      <c r="O24" s="56">
        <f t="shared" si="2"/>
        <v>886.30000000000007</v>
      </c>
      <c r="P24" s="55">
        <f t="shared" si="2"/>
        <v>20</v>
      </c>
      <c r="Q24" s="56">
        <f t="shared" si="2"/>
        <v>64.5</v>
      </c>
      <c r="R24" s="55">
        <f t="shared" si="2"/>
        <v>1189</v>
      </c>
      <c r="S24" s="56">
        <f t="shared" si="2"/>
        <v>11560.9</v>
      </c>
      <c r="T24" s="55">
        <f t="shared" si="2"/>
        <v>714</v>
      </c>
      <c r="U24" s="56">
        <f t="shared" si="2"/>
        <v>15569.800000000001</v>
      </c>
      <c r="V24" s="55">
        <f t="shared" si="2"/>
        <v>948</v>
      </c>
      <c r="W24" s="56">
        <f t="shared" si="2"/>
        <v>18240.699999999997</v>
      </c>
      <c r="X24" s="55">
        <f t="shared" si="2"/>
        <v>98</v>
      </c>
      <c r="Y24" s="56">
        <f t="shared" si="2"/>
        <v>2347.1</v>
      </c>
      <c r="Z24" s="55">
        <f t="shared" si="2"/>
        <v>214</v>
      </c>
      <c r="AA24" s="56">
        <f t="shared" si="2"/>
        <v>4439.5</v>
      </c>
      <c r="AB24" s="55">
        <f t="shared" si="2"/>
        <v>1079</v>
      </c>
      <c r="AC24" s="56">
        <f t="shared" si="2"/>
        <v>18111.8</v>
      </c>
      <c r="AD24" s="55">
        <f t="shared" si="2"/>
        <v>886</v>
      </c>
      <c r="AE24" s="56">
        <f t="shared" si="2"/>
        <v>14615</v>
      </c>
      <c r="AF24" s="57">
        <f t="shared" si="2"/>
        <v>792</v>
      </c>
      <c r="AG24" s="56">
        <f t="shared" si="2"/>
        <v>10993.699999999999</v>
      </c>
    </row>
    <row r="25" spans="1:33">
      <c r="A25" s="49" t="s">
        <v>96</v>
      </c>
      <c r="B25" s="45">
        <v>1</v>
      </c>
      <c r="C25" s="47">
        <v>0.1</v>
      </c>
      <c r="D25" s="45"/>
      <c r="E25" s="47"/>
      <c r="F25" s="45"/>
      <c r="G25" s="47"/>
      <c r="H25" s="45"/>
      <c r="I25" s="47"/>
      <c r="J25" s="45"/>
      <c r="K25" s="47"/>
      <c r="L25" s="45">
        <v>1</v>
      </c>
      <c r="M25" s="47">
        <v>0.1</v>
      </c>
      <c r="N25" s="45"/>
      <c r="O25" s="47"/>
      <c r="P25" s="45"/>
      <c r="Q25" s="47"/>
      <c r="R25" s="45"/>
      <c r="S25" s="47"/>
      <c r="T25" s="45"/>
      <c r="U25" s="47"/>
      <c r="V25" s="45"/>
      <c r="W25" s="47"/>
      <c r="X25" s="45"/>
      <c r="Y25" s="47"/>
      <c r="Z25" s="45"/>
      <c r="AA25" s="47"/>
      <c r="AB25" s="45"/>
      <c r="AC25" s="47"/>
      <c r="AD25" s="45"/>
      <c r="AE25" s="47"/>
      <c r="AF25" s="46"/>
      <c r="AG25" s="47"/>
    </row>
    <row r="26" spans="1:33">
      <c r="A26" s="54" t="s">
        <v>280</v>
      </c>
      <c r="B26" s="55"/>
      <c r="C26" s="56"/>
      <c r="D26" s="55"/>
      <c r="E26" s="56"/>
      <c r="F26" s="55"/>
      <c r="G26" s="56"/>
      <c r="H26" s="55"/>
      <c r="I26" s="56"/>
      <c r="J26" s="55"/>
      <c r="K26" s="56"/>
      <c r="L26" s="55"/>
      <c r="M26" s="56"/>
      <c r="N26" s="55"/>
      <c r="O26" s="56"/>
      <c r="P26" s="55"/>
      <c r="Q26" s="56"/>
      <c r="R26" s="55"/>
      <c r="S26" s="56"/>
      <c r="T26" s="55"/>
      <c r="U26" s="56"/>
      <c r="V26" s="55"/>
      <c r="W26" s="56"/>
      <c r="X26" s="55"/>
      <c r="Y26" s="56"/>
      <c r="Z26" s="55"/>
      <c r="AA26" s="56"/>
      <c r="AB26" s="55"/>
      <c r="AC26" s="56"/>
      <c r="AD26" s="55"/>
      <c r="AE26" s="56"/>
      <c r="AF26" s="57"/>
      <c r="AG26" s="56"/>
    </row>
    <row r="27" spans="1:33">
      <c r="A27" s="49" t="s">
        <v>106</v>
      </c>
      <c r="B27" s="45">
        <v>3</v>
      </c>
      <c r="C27" s="47">
        <v>1.5</v>
      </c>
      <c r="D27" s="45"/>
      <c r="E27" s="47"/>
      <c r="F27" s="45"/>
      <c r="G27" s="47"/>
      <c r="H27" s="45"/>
      <c r="I27" s="47"/>
      <c r="J27" s="45"/>
      <c r="K27" s="47"/>
      <c r="L27" s="45">
        <v>2</v>
      </c>
      <c r="M27" s="47">
        <v>1.2</v>
      </c>
      <c r="N27" s="45"/>
      <c r="O27" s="47"/>
      <c r="P27" s="45"/>
      <c r="Q27" s="47"/>
      <c r="R27" s="45"/>
      <c r="S27" s="47"/>
      <c r="T27" s="45"/>
      <c r="U27" s="47"/>
      <c r="V27" s="45"/>
      <c r="W27" s="47"/>
      <c r="X27" s="45"/>
      <c r="Y27" s="47"/>
      <c r="Z27" s="45"/>
      <c r="AA27" s="47"/>
      <c r="AB27" s="45"/>
      <c r="AC27" s="47"/>
      <c r="AD27" s="45"/>
      <c r="AE27" s="47"/>
      <c r="AF27" s="46"/>
      <c r="AG27" s="47"/>
    </row>
    <row r="28" spans="1:33">
      <c r="A28" s="49" t="s">
        <v>107</v>
      </c>
      <c r="B28" s="45">
        <v>1</v>
      </c>
      <c r="C28" s="47">
        <v>0.8</v>
      </c>
      <c r="D28" s="45"/>
      <c r="E28" s="47"/>
      <c r="F28" s="45"/>
      <c r="G28" s="47"/>
      <c r="H28" s="45"/>
      <c r="I28" s="47"/>
      <c r="J28" s="45"/>
      <c r="K28" s="47"/>
      <c r="L28" s="45"/>
      <c r="M28" s="47"/>
      <c r="N28" s="45"/>
      <c r="O28" s="47"/>
      <c r="P28" s="45"/>
      <c r="Q28" s="47"/>
      <c r="R28" s="45"/>
      <c r="S28" s="47"/>
      <c r="T28" s="45"/>
      <c r="U28" s="47"/>
      <c r="V28" s="45"/>
      <c r="W28" s="47"/>
      <c r="X28" s="45"/>
      <c r="Y28" s="47"/>
      <c r="Z28" s="45"/>
      <c r="AA28" s="47"/>
      <c r="AB28" s="45">
        <v>7</v>
      </c>
      <c r="AC28" s="47">
        <v>16.5</v>
      </c>
      <c r="AD28" s="45"/>
      <c r="AE28" s="47"/>
      <c r="AF28" s="46"/>
      <c r="AG28" s="47"/>
    </row>
    <row r="29" spans="1:33">
      <c r="A29" s="49" t="s">
        <v>108</v>
      </c>
      <c r="B29" s="45">
        <v>4</v>
      </c>
      <c r="C29" s="47">
        <v>8.1999999999999993</v>
      </c>
      <c r="D29" s="45"/>
      <c r="E29" s="47"/>
      <c r="F29" s="45"/>
      <c r="G29" s="47"/>
      <c r="H29" s="45"/>
      <c r="I29" s="47"/>
      <c r="J29" s="45">
        <v>11</v>
      </c>
      <c r="K29" s="47">
        <v>19.8</v>
      </c>
      <c r="L29" s="45">
        <v>11</v>
      </c>
      <c r="M29" s="47">
        <v>16.5</v>
      </c>
      <c r="N29" s="45"/>
      <c r="O29" s="47"/>
      <c r="P29" s="45"/>
      <c r="Q29" s="47"/>
      <c r="R29" s="45"/>
      <c r="S29" s="47"/>
      <c r="T29" s="45"/>
      <c r="U29" s="47"/>
      <c r="V29" s="45"/>
      <c r="W29" s="47"/>
      <c r="X29" s="45"/>
      <c r="Y29" s="47"/>
      <c r="Z29" s="45"/>
      <c r="AA29" s="47"/>
      <c r="AB29" s="45"/>
      <c r="AC29" s="47"/>
      <c r="AD29" s="45"/>
      <c r="AE29" s="47"/>
      <c r="AF29" s="46">
        <v>6</v>
      </c>
      <c r="AG29" s="47">
        <v>16.2</v>
      </c>
    </row>
    <row r="30" spans="1:33">
      <c r="A30" s="49" t="s">
        <v>175</v>
      </c>
      <c r="B30" s="45">
        <v>3952</v>
      </c>
      <c r="C30" s="47">
        <v>5702.4</v>
      </c>
      <c r="D30" s="45">
        <v>50</v>
      </c>
      <c r="E30" s="47">
        <v>18.3</v>
      </c>
      <c r="F30" s="45">
        <v>3023</v>
      </c>
      <c r="G30" s="47">
        <v>5590.8</v>
      </c>
      <c r="H30" s="45">
        <v>1975</v>
      </c>
      <c r="I30" s="47">
        <v>1265.9000000000001</v>
      </c>
      <c r="J30" s="45">
        <v>1367</v>
      </c>
      <c r="K30" s="47">
        <v>1766.5</v>
      </c>
      <c r="L30" s="45">
        <v>48806</v>
      </c>
      <c r="M30" s="47">
        <v>28590.3</v>
      </c>
      <c r="N30" s="45">
        <v>108</v>
      </c>
      <c r="O30" s="47">
        <v>158</v>
      </c>
      <c r="P30" s="45">
        <v>138</v>
      </c>
      <c r="Q30" s="47">
        <v>143.5</v>
      </c>
      <c r="R30" s="45">
        <v>6982</v>
      </c>
      <c r="S30" s="47">
        <v>6501.8</v>
      </c>
      <c r="T30" s="45">
        <v>3796</v>
      </c>
      <c r="U30" s="47">
        <v>5639.8</v>
      </c>
      <c r="V30" s="45">
        <v>2978</v>
      </c>
      <c r="W30" s="47">
        <v>6486</v>
      </c>
      <c r="X30" s="45">
        <v>98</v>
      </c>
      <c r="Y30" s="47">
        <v>77.8</v>
      </c>
      <c r="Z30" s="45">
        <v>255</v>
      </c>
      <c r="AA30" s="47">
        <v>261.3</v>
      </c>
      <c r="AB30" s="45">
        <v>1295</v>
      </c>
      <c r="AC30" s="47">
        <v>1975.3</v>
      </c>
      <c r="AD30" s="45">
        <v>7159</v>
      </c>
      <c r="AE30" s="47">
        <v>8694</v>
      </c>
      <c r="AF30" s="46">
        <v>1017</v>
      </c>
      <c r="AG30" s="47">
        <v>1471</v>
      </c>
    </row>
    <row r="31" spans="1:33">
      <c r="A31" s="54" t="s">
        <v>110</v>
      </c>
      <c r="B31" s="55">
        <f>SUM(B27:B30)</f>
        <v>3960</v>
      </c>
      <c r="C31" s="56">
        <f t="shared" ref="C31:AG31" si="3">SUM(C27:C30)</f>
        <v>5712.9</v>
      </c>
      <c r="D31" s="55">
        <f t="shared" si="3"/>
        <v>50</v>
      </c>
      <c r="E31" s="56">
        <f t="shared" si="3"/>
        <v>18.3</v>
      </c>
      <c r="F31" s="55">
        <f t="shared" si="3"/>
        <v>3023</v>
      </c>
      <c r="G31" s="56">
        <f t="shared" si="3"/>
        <v>5590.8</v>
      </c>
      <c r="H31" s="55">
        <f t="shared" si="3"/>
        <v>1975</v>
      </c>
      <c r="I31" s="56">
        <f t="shared" si="3"/>
        <v>1265.9000000000001</v>
      </c>
      <c r="J31" s="55">
        <f t="shared" si="3"/>
        <v>1378</v>
      </c>
      <c r="K31" s="56">
        <f t="shared" si="3"/>
        <v>1786.3</v>
      </c>
      <c r="L31" s="55">
        <f t="shared" si="3"/>
        <v>48819</v>
      </c>
      <c r="M31" s="56">
        <f t="shared" si="3"/>
        <v>28608</v>
      </c>
      <c r="N31" s="55">
        <f t="shared" si="3"/>
        <v>108</v>
      </c>
      <c r="O31" s="56">
        <f t="shared" si="3"/>
        <v>158</v>
      </c>
      <c r="P31" s="55">
        <f t="shared" si="3"/>
        <v>138</v>
      </c>
      <c r="Q31" s="56">
        <f t="shared" si="3"/>
        <v>143.5</v>
      </c>
      <c r="R31" s="55">
        <f t="shared" si="3"/>
        <v>6982</v>
      </c>
      <c r="S31" s="56">
        <f t="shared" si="3"/>
        <v>6501.8</v>
      </c>
      <c r="T31" s="55">
        <f t="shared" si="3"/>
        <v>3796</v>
      </c>
      <c r="U31" s="56">
        <f t="shared" si="3"/>
        <v>5639.8</v>
      </c>
      <c r="V31" s="55">
        <f t="shared" si="3"/>
        <v>2978</v>
      </c>
      <c r="W31" s="56">
        <f t="shared" si="3"/>
        <v>6486</v>
      </c>
      <c r="X31" s="55">
        <f t="shared" si="3"/>
        <v>98</v>
      </c>
      <c r="Y31" s="56">
        <f t="shared" si="3"/>
        <v>77.8</v>
      </c>
      <c r="Z31" s="55">
        <f t="shared" si="3"/>
        <v>255</v>
      </c>
      <c r="AA31" s="56">
        <f t="shared" si="3"/>
        <v>261.3</v>
      </c>
      <c r="AB31" s="55">
        <f t="shared" si="3"/>
        <v>1302</v>
      </c>
      <c r="AC31" s="56">
        <f t="shared" si="3"/>
        <v>1991.8</v>
      </c>
      <c r="AD31" s="55">
        <f t="shared" si="3"/>
        <v>7159</v>
      </c>
      <c r="AE31" s="56">
        <f t="shared" si="3"/>
        <v>8694</v>
      </c>
      <c r="AF31" s="57">
        <f t="shared" si="3"/>
        <v>1023</v>
      </c>
      <c r="AG31" s="56">
        <f t="shared" si="3"/>
        <v>1487.2</v>
      </c>
    </row>
    <row r="32" spans="1:33">
      <c r="A32" s="49" t="s">
        <v>111</v>
      </c>
      <c r="B32" s="45"/>
      <c r="C32" s="47"/>
      <c r="D32" s="45"/>
      <c r="E32" s="47"/>
      <c r="F32" s="45"/>
      <c r="G32" s="47"/>
      <c r="H32" s="45"/>
      <c r="I32" s="47"/>
      <c r="J32" s="45">
        <v>2</v>
      </c>
      <c r="K32" s="47">
        <v>80.8</v>
      </c>
      <c r="L32" s="45">
        <v>1</v>
      </c>
      <c r="M32" s="47">
        <v>101.9</v>
      </c>
      <c r="N32" s="45"/>
      <c r="O32" s="47"/>
      <c r="P32" s="45"/>
      <c r="Q32" s="47"/>
      <c r="R32" s="45"/>
      <c r="S32" s="47"/>
      <c r="T32" s="45"/>
      <c r="U32" s="47"/>
      <c r="V32" s="45"/>
      <c r="W32" s="47"/>
      <c r="X32" s="45"/>
      <c r="Y32" s="47"/>
      <c r="Z32" s="45"/>
      <c r="AA32" s="47"/>
      <c r="AB32" s="45"/>
      <c r="AC32" s="47"/>
      <c r="AD32" s="45"/>
      <c r="AE32" s="47"/>
      <c r="AF32" s="46"/>
      <c r="AG32" s="47"/>
    </row>
    <row r="33" spans="1:33">
      <c r="A33" s="54" t="s">
        <v>112</v>
      </c>
      <c r="B33" s="55">
        <f>B24+B31+B26+B32</f>
        <v>5212</v>
      </c>
      <c r="C33" s="55">
        <f t="shared" ref="C33:AG33" si="4">C24+C31+C26+C32</f>
        <v>25359.100000000006</v>
      </c>
      <c r="D33" s="55">
        <f t="shared" si="4"/>
        <v>85</v>
      </c>
      <c r="E33" s="55">
        <f t="shared" si="4"/>
        <v>680.8</v>
      </c>
      <c r="F33" s="55">
        <f t="shared" si="4"/>
        <v>3844</v>
      </c>
      <c r="G33" s="55">
        <f t="shared" si="4"/>
        <v>19076.7</v>
      </c>
      <c r="H33" s="55">
        <f t="shared" si="4"/>
        <v>2106</v>
      </c>
      <c r="I33" s="55">
        <f t="shared" si="4"/>
        <v>2999.2</v>
      </c>
      <c r="J33" s="55">
        <f t="shared" si="4"/>
        <v>1830</v>
      </c>
      <c r="K33" s="55">
        <f t="shared" si="4"/>
        <v>8409.6</v>
      </c>
      <c r="L33" s="55">
        <f t="shared" si="4"/>
        <v>51475</v>
      </c>
      <c r="M33" s="55">
        <f t="shared" si="4"/>
        <v>58951.4</v>
      </c>
      <c r="N33" s="55">
        <f t="shared" si="4"/>
        <v>193</v>
      </c>
      <c r="O33" s="55">
        <f t="shared" si="4"/>
        <v>1044.3000000000002</v>
      </c>
      <c r="P33" s="55">
        <f t="shared" si="4"/>
        <v>158</v>
      </c>
      <c r="Q33" s="55">
        <f t="shared" si="4"/>
        <v>208</v>
      </c>
      <c r="R33" s="55">
        <f t="shared" si="4"/>
        <v>8171</v>
      </c>
      <c r="S33" s="55">
        <f t="shared" si="4"/>
        <v>18062.7</v>
      </c>
      <c r="T33" s="55">
        <f t="shared" si="4"/>
        <v>4510</v>
      </c>
      <c r="U33" s="55">
        <f t="shared" si="4"/>
        <v>21209.600000000002</v>
      </c>
      <c r="V33" s="55">
        <f t="shared" si="4"/>
        <v>3926</v>
      </c>
      <c r="W33" s="55">
        <f t="shared" si="4"/>
        <v>24726.699999999997</v>
      </c>
      <c r="X33" s="55">
        <f t="shared" si="4"/>
        <v>196</v>
      </c>
      <c r="Y33" s="55">
        <f t="shared" si="4"/>
        <v>2424.9</v>
      </c>
      <c r="Z33" s="55">
        <f t="shared" si="4"/>
        <v>469</v>
      </c>
      <c r="AA33" s="55">
        <f t="shared" si="4"/>
        <v>4700.8</v>
      </c>
      <c r="AB33" s="55">
        <f t="shared" si="4"/>
        <v>2381</v>
      </c>
      <c r="AC33" s="55">
        <f t="shared" si="4"/>
        <v>20103.599999999999</v>
      </c>
      <c r="AD33" s="55">
        <f t="shared" si="4"/>
        <v>8045</v>
      </c>
      <c r="AE33" s="55">
        <f t="shared" si="4"/>
        <v>23309</v>
      </c>
      <c r="AF33" s="55">
        <f t="shared" si="4"/>
        <v>1815</v>
      </c>
      <c r="AG33" s="55">
        <f t="shared" si="4"/>
        <v>12480.9</v>
      </c>
    </row>
    <row r="44" spans="1:33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</row>
    <row r="45" spans="1:33">
      <c r="B45" s="36"/>
      <c r="C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</row>
    <row r="46" spans="1:33">
      <c r="B46" s="36"/>
      <c r="C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pans="1:33">
      <c r="B47" s="36"/>
      <c r="C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</row>
    <row r="48" spans="1:33">
      <c r="B48" s="36"/>
      <c r="C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2:33">
      <c r="B49" s="36"/>
      <c r="C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2:33">
      <c r="B50" s="36"/>
      <c r="C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</row>
    <row r="51" spans="2:33">
      <c r="B51" s="36"/>
      <c r="C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</row>
    <row r="52" spans="2:33">
      <c r="B52" s="36"/>
      <c r="C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</row>
    <row r="53" spans="2:33">
      <c r="B53" s="36"/>
      <c r="C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</row>
    <row r="54" spans="2:33">
      <c r="B54" s="36"/>
      <c r="C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2:33">
      <c r="B55" s="36"/>
      <c r="C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</row>
    <row r="56" spans="2:33">
      <c r="B56" s="36"/>
      <c r="C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</row>
    <row r="57" spans="2:33">
      <c r="B57" s="36"/>
      <c r="C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</row>
    <row r="58" spans="2:33">
      <c r="B58" s="36"/>
      <c r="C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</row>
    <row r="59" spans="2:33">
      <c r="B59" s="36"/>
      <c r="C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</row>
    <row r="60" spans="2:33">
      <c r="B60" s="36"/>
      <c r="C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</row>
    <row r="61" spans="2:33">
      <c r="B61" s="36"/>
      <c r="C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</row>
    <row r="62" spans="2:33">
      <c r="B62" s="36"/>
      <c r="C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</row>
    <row r="63" spans="2:33">
      <c r="B63" s="36"/>
      <c r="C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</row>
    <row r="64" spans="2:33">
      <c r="B64" s="36"/>
      <c r="C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</row>
    <row r="65" spans="2:33">
      <c r="B65" s="36"/>
      <c r="C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</row>
    <row r="66" spans="2:33">
      <c r="B66" s="36"/>
      <c r="C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</row>
    <row r="67" spans="2:33">
      <c r="B67" s="36"/>
      <c r="C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</row>
  </sheetData>
  <mergeCells count="16">
    <mergeCell ref="J1:K1"/>
    <mergeCell ref="L1:M1"/>
    <mergeCell ref="N1:O1"/>
    <mergeCell ref="P1:Q1"/>
    <mergeCell ref="B1:C1"/>
    <mergeCell ref="D1:E1"/>
    <mergeCell ref="F1:G1"/>
    <mergeCell ref="H1:I1"/>
    <mergeCell ref="Z1:AA1"/>
    <mergeCell ref="AB1:AC1"/>
    <mergeCell ref="AD1:AE1"/>
    <mergeCell ref="AF1:AG1"/>
    <mergeCell ref="R1:S1"/>
    <mergeCell ref="T1:U1"/>
    <mergeCell ref="V1:W1"/>
    <mergeCell ref="X1:Y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H1" workbookViewId="0">
      <selection activeCell="AH37" sqref="AH37"/>
    </sheetView>
  </sheetViews>
  <sheetFormatPr baseColWidth="10" defaultColWidth="11.5" defaultRowHeight="10.5" customHeight="1"/>
  <cols>
    <col min="1" max="1" width="17" style="34" customWidth="1"/>
    <col min="2" max="2" width="3" style="34" customWidth="1"/>
    <col min="3" max="3" width="5.33203125" style="34" customWidth="1"/>
    <col min="4" max="4" width="3.5" style="34" customWidth="1"/>
    <col min="5" max="5" width="5" style="34" customWidth="1"/>
    <col min="6" max="6" width="3.6640625" style="34" customWidth="1"/>
    <col min="7" max="7" width="5.83203125" style="34" customWidth="1"/>
    <col min="8" max="8" width="3.83203125" style="34" customWidth="1"/>
    <col min="9" max="9" width="6.1640625" style="34" customWidth="1"/>
    <col min="10" max="10" width="4.33203125" style="34" customWidth="1"/>
    <col min="11" max="11" width="6" style="34" customWidth="1"/>
    <col min="12" max="12" width="3.6640625" style="34" customWidth="1"/>
    <col min="13" max="13" width="5.6640625" style="34" customWidth="1"/>
    <col min="14" max="14" width="3.5" style="34" customWidth="1"/>
    <col min="15" max="15" width="5.83203125" style="34" customWidth="1"/>
    <col min="16" max="16" width="3.6640625" style="34" customWidth="1"/>
    <col min="17" max="17" width="5.83203125" style="34" customWidth="1"/>
    <col min="18" max="18" width="2.33203125" style="34" customWidth="1"/>
    <col min="19" max="19" width="4" style="34" customWidth="1"/>
    <col min="20" max="20" width="2.33203125" style="34" customWidth="1"/>
    <col min="21" max="21" width="4.33203125" style="34" customWidth="1"/>
    <col min="22" max="22" width="2.5" style="34" customWidth="1"/>
    <col min="23" max="23" width="4.5" style="34" customWidth="1"/>
    <col min="24" max="24" width="3.1640625" style="34" customWidth="1"/>
    <col min="25" max="25" width="5" style="34" customWidth="1"/>
    <col min="26" max="26" width="3.6640625" style="34" customWidth="1"/>
    <col min="27" max="27" width="5.83203125" style="34" customWidth="1"/>
    <col min="28" max="28" width="4" style="34" customWidth="1"/>
    <col min="29" max="29" width="5.83203125" style="34" customWidth="1"/>
    <col min="30" max="30" width="2.33203125" style="34" customWidth="1"/>
    <col min="31" max="31" width="4.5" style="34" customWidth="1"/>
    <col min="32" max="32" width="3.5" style="34" customWidth="1"/>
    <col min="33" max="33" width="5.1640625" style="34" customWidth="1"/>
    <col min="34" max="34" width="3.6640625" style="34" customWidth="1"/>
    <col min="35" max="35" width="4.5" style="34" customWidth="1"/>
    <col min="36" max="36" width="3.33203125" style="34" customWidth="1"/>
    <col min="37" max="37" width="5.33203125" style="34" customWidth="1"/>
    <col min="38" max="38" width="3.33203125" style="34" customWidth="1"/>
    <col min="39" max="39" width="5.1640625" style="34" customWidth="1"/>
    <col min="40" max="40" width="3.6640625" style="34" customWidth="1"/>
    <col min="41" max="41" width="6.1640625" style="34" customWidth="1"/>
    <col min="42" max="42" width="3.83203125" style="34" customWidth="1"/>
    <col min="43" max="43" width="6" style="34" customWidth="1"/>
    <col min="44" max="44" width="3.5" style="34" customWidth="1"/>
    <col min="45" max="45" width="6.1640625" style="34" customWidth="1"/>
    <col min="46" max="46" width="3.1640625" style="34" customWidth="1"/>
    <col min="47" max="47" width="6" style="34" customWidth="1"/>
    <col min="48" max="48" width="2.1640625" style="34" customWidth="1"/>
    <col min="49" max="49" width="4.33203125" style="34" customWidth="1"/>
    <col min="50" max="50" width="2.6640625" style="34" customWidth="1"/>
    <col min="51" max="51" width="5" style="34" customWidth="1"/>
    <col min="52" max="16384" width="11.5" style="34"/>
  </cols>
  <sheetData>
    <row r="1" spans="1:51" ht="10.5" customHeight="1">
      <c r="A1" s="48"/>
      <c r="B1" s="145" t="s">
        <v>39</v>
      </c>
      <c r="C1" s="146"/>
      <c r="D1" s="145" t="s">
        <v>41</v>
      </c>
      <c r="E1" s="146"/>
      <c r="F1" s="145" t="s">
        <v>42</v>
      </c>
      <c r="G1" s="146"/>
      <c r="H1" s="145" t="s">
        <v>43</v>
      </c>
      <c r="I1" s="146"/>
      <c r="J1" s="145" t="s">
        <v>44</v>
      </c>
      <c r="K1" s="146"/>
      <c r="L1" s="145" t="s">
        <v>45</v>
      </c>
      <c r="M1" s="146"/>
      <c r="N1" s="145" t="s">
        <v>46</v>
      </c>
      <c r="O1" s="146"/>
      <c r="P1" s="145" t="s">
        <v>47</v>
      </c>
      <c r="Q1" s="146"/>
      <c r="R1" s="145" t="s">
        <v>48</v>
      </c>
      <c r="S1" s="146"/>
      <c r="T1" s="145" t="s">
        <v>49</v>
      </c>
      <c r="U1" s="146"/>
      <c r="V1" s="145" t="s">
        <v>50</v>
      </c>
      <c r="W1" s="146"/>
      <c r="X1" s="145" t="s">
        <v>51</v>
      </c>
      <c r="Y1" s="146"/>
      <c r="Z1" s="145" t="s">
        <v>53</v>
      </c>
      <c r="AA1" s="146"/>
      <c r="AB1" s="145" t="s">
        <v>54</v>
      </c>
      <c r="AC1" s="146"/>
      <c r="AD1" s="145" t="s">
        <v>55</v>
      </c>
      <c r="AE1" s="146"/>
      <c r="AF1" s="145" t="s">
        <v>56</v>
      </c>
      <c r="AG1" s="146"/>
      <c r="AH1" s="150" t="s">
        <v>57</v>
      </c>
      <c r="AI1" s="149"/>
      <c r="AJ1" s="150" t="s">
        <v>58</v>
      </c>
      <c r="AK1" s="149"/>
      <c r="AL1" s="145" t="s">
        <v>59</v>
      </c>
      <c r="AM1" s="146"/>
      <c r="AN1" s="150" t="s">
        <v>61</v>
      </c>
      <c r="AO1" s="149"/>
      <c r="AP1" s="150" t="s">
        <v>62</v>
      </c>
      <c r="AQ1" s="149"/>
      <c r="AR1" s="150" t="s">
        <v>63</v>
      </c>
      <c r="AS1" s="149"/>
      <c r="AT1" s="150" t="s">
        <v>64</v>
      </c>
      <c r="AU1" s="149"/>
      <c r="AV1" s="150" t="s">
        <v>65</v>
      </c>
      <c r="AW1" s="149"/>
      <c r="AX1" s="148" t="s">
        <v>66</v>
      </c>
      <c r="AY1" s="149"/>
    </row>
    <row r="2" spans="1:51" ht="10.5" customHeight="1">
      <c r="A2" s="50" t="s">
        <v>78</v>
      </c>
      <c r="B2" s="51" t="s">
        <v>79</v>
      </c>
      <c r="C2" s="52" t="s">
        <v>80</v>
      </c>
      <c r="D2" s="51" t="s">
        <v>79</v>
      </c>
      <c r="E2" s="52" t="s">
        <v>80</v>
      </c>
      <c r="F2" s="51" t="s">
        <v>79</v>
      </c>
      <c r="G2" s="52" t="s">
        <v>80</v>
      </c>
      <c r="H2" s="51" t="s">
        <v>79</v>
      </c>
      <c r="I2" s="52" t="s">
        <v>80</v>
      </c>
      <c r="J2" s="51" t="s">
        <v>79</v>
      </c>
      <c r="K2" s="52" t="s">
        <v>80</v>
      </c>
      <c r="L2" s="51" t="s">
        <v>79</v>
      </c>
      <c r="M2" s="52" t="s">
        <v>80</v>
      </c>
      <c r="N2" s="51" t="s">
        <v>79</v>
      </c>
      <c r="O2" s="52" t="s">
        <v>80</v>
      </c>
      <c r="P2" s="51" t="s">
        <v>79</v>
      </c>
      <c r="Q2" s="52" t="s">
        <v>80</v>
      </c>
      <c r="R2" s="51" t="s">
        <v>79</v>
      </c>
      <c r="S2" s="52" t="s">
        <v>80</v>
      </c>
      <c r="T2" s="51" t="s">
        <v>79</v>
      </c>
      <c r="U2" s="52" t="s">
        <v>80</v>
      </c>
      <c r="V2" s="51" t="s">
        <v>79</v>
      </c>
      <c r="W2" s="52" t="s">
        <v>80</v>
      </c>
      <c r="X2" s="51" t="s">
        <v>79</v>
      </c>
      <c r="Y2" s="52" t="s">
        <v>80</v>
      </c>
      <c r="Z2" s="51" t="s">
        <v>79</v>
      </c>
      <c r="AA2" s="52" t="s">
        <v>80</v>
      </c>
      <c r="AB2" s="51" t="s">
        <v>79</v>
      </c>
      <c r="AC2" s="52" t="s">
        <v>80</v>
      </c>
      <c r="AD2" s="51" t="s">
        <v>79</v>
      </c>
      <c r="AE2" s="52" t="s">
        <v>80</v>
      </c>
      <c r="AF2" s="51" t="s">
        <v>79</v>
      </c>
      <c r="AG2" s="52" t="s">
        <v>80</v>
      </c>
      <c r="AH2" s="51" t="s">
        <v>79</v>
      </c>
      <c r="AI2" s="52" t="s">
        <v>80</v>
      </c>
      <c r="AJ2" s="51" t="s">
        <v>79</v>
      </c>
      <c r="AK2" s="52" t="s">
        <v>80</v>
      </c>
      <c r="AL2" s="51" t="s">
        <v>79</v>
      </c>
      <c r="AM2" s="52" t="s">
        <v>80</v>
      </c>
      <c r="AN2" s="51" t="s">
        <v>79</v>
      </c>
      <c r="AO2" s="52" t="s">
        <v>80</v>
      </c>
      <c r="AP2" s="51" t="s">
        <v>79</v>
      </c>
      <c r="AQ2" s="52" t="s">
        <v>80</v>
      </c>
      <c r="AR2" s="51" t="s">
        <v>79</v>
      </c>
      <c r="AS2" s="52" t="s">
        <v>80</v>
      </c>
      <c r="AT2" s="51" t="s">
        <v>79</v>
      </c>
      <c r="AU2" s="52" t="s">
        <v>80</v>
      </c>
      <c r="AV2" s="51" t="s">
        <v>79</v>
      </c>
      <c r="AW2" s="52" t="s">
        <v>80</v>
      </c>
      <c r="AX2" s="53" t="s">
        <v>79</v>
      </c>
      <c r="AY2" s="52" t="s">
        <v>80</v>
      </c>
    </row>
    <row r="3" spans="1:51" ht="10.5" customHeight="1">
      <c r="A3" s="49" t="s">
        <v>81</v>
      </c>
      <c r="B3" s="45">
        <v>180</v>
      </c>
      <c r="C3" s="47">
        <v>4107.8</v>
      </c>
      <c r="D3" s="45">
        <v>248</v>
      </c>
      <c r="E3" s="47">
        <v>3066</v>
      </c>
      <c r="F3" s="45">
        <v>835</v>
      </c>
      <c r="G3" s="47">
        <v>11955.5</v>
      </c>
      <c r="H3" s="45">
        <v>1037</v>
      </c>
      <c r="I3" s="47">
        <v>16875.400000000001</v>
      </c>
      <c r="J3" s="45">
        <v>490</v>
      </c>
      <c r="K3" s="47">
        <v>6207.8</v>
      </c>
      <c r="L3" s="45">
        <v>1103</v>
      </c>
      <c r="M3" s="47">
        <v>18152.900000000001</v>
      </c>
      <c r="N3" s="45">
        <v>1124</v>
      </c>
      <c r="O3" s="47">
        <v>17555</v>
      </c>
      <c r="P3" s="45">
        <v>677</v>
      </c>
      <c r="Q3" s="47">
        <v>10491.1</v>
      </c>
      <c r="R3" s="45">
        <v>5</v>
      </c>
      <c r="S3" s="47">
        <v>19.600000000000001</v>
      </c>
      <c r="T3" s="45">
        <v>8</v>
      </c>
      <c r="U3" s="47">
        <v>144.4</v>
      </c>
      <c r="V3" s="45">
        <v>24</v>
      </c>
      <c r="W3" s="47">
        <v>343.8</v>
      </c>
      <c r="X3" s="45">
        <v>494</v>
      </c>
      <c r="Y3" s="47">
        <v>7492</v>
      </c>
      <c r="Z3" s="45">
        <v>1108</v>
      </c>
      <c r="AA3" s="47">
        <v>18104.599999999999</v>
      </c>
      <c r="AB3" s="45">
        <v>1298</v>
      </c>
      <c r="AC3" s="47">
        <v>18737.2</v>
      </c>
      <c r="AD3" s="45">
        <v>38</v>
      </c>
      <c r="AE3" s="47">
        <v>309.10000000000002</v>
      </c>
      <c r="AF3" s="45">
        <v>440</v>
      </c>
      <c r="AG3" s="47">
        <v>7463.3</v>
      </c>
      <c r="AH3" s="45">
        <v>1093</v>
      </c>
      <c r="AI3" s="47">
        <v>13199.1</v>
      </c>
      <c r="AJ3" s="45">
        <v>371</v>
      </c>
      <c r="AK3" s="47">
        <v>6372.8</v>
      </c>
      <c r="AL3" s="45">
        <v>472</v>
      </c>
      <c r="AM3" s="47">
        <v>9460.7000000000007</v>
      </c>
      <c r="AN3" s="45">
        <v>691</v>
      </c>
      <c r="AO3" s="47">
        <v>6492.9</v>
      </c>
      <c r="AP3" s="45">
        <v>708</v>
      </c>
      <c r="AQ3" s="47">
        <v>7068.1</v>
      </c>
      <c r="AR3" s="45">
        <v>604</v>
      </c>
      <c r="AS3" s="47">
        <v>8579.1</v>
      </c>
      <c r="AT3" s="45">
        <v>273</v>
      </c>
      <c r="AU3" s="47">
        <v>2123.4</v>
      </c>
      <c r="AV3" s="45">
        <v>1</v>
      </c>
      <c r="AW3" s="47">
        <v>11</v>
      </c>
      <c r="AX3" s="46">
        <v>9</v>
      </c>
      <c r="AY3" s="47">
        <v>122.3</v>
      </c>
    </row>
    <row r="4" spans="1:51" ht="10.5" customHeight="1">
      <c r="A4" s="49" t="s">
        <v>82</v>
      </c>
      <c r="B4" s="45"/>
      <c r="C4" s="47"/>
      <c r="D4" s="45"/>
      <c r="E4" s="47"/>
      <c r="F4" s="45"/>
      <c r="G4" s="47"/>
      <c r="H4" s="45"/>
      <c r="I4" s="47"/>
      <c r="J4" s="45"/>
      <c r="K4" s="47"/>
      <c r="L4" s="45"/>
      <c r="M4" s="47"/>
      <c r="N4" s="45"/>
      <c r="O4" s="47"/>
      <c r="P4" s="45"/>
      <c r="Q4" s="47"/>
      <c r="R4" s="45"/>
      <c r="S4" s="47"/>
      <c r="T4" s="45"/>
      <c r="U4" s="47"/>
      <c r="V4" s="45"/>
      <c r="W4" s="47"/>
      <c r="X4" s="45"/>
      <c r="Y4" s="47"/>
      <c r="Z4" s="45"/>
      <c r="AA4" s="47"/>
      <c r="AB4" s="45"/>
      <c r="AC4" s="47"/>
      <c r="AD4" s="45"/>
      <c r="AE4" s="47"/>
      <c r="AF4" s="45"/>
      <c r="AG4" s="47"/>
      <c r="AH4" s="45"/>
      <c r="AI4" s="47"/>
      <c r="AJ4" s="45"/>
      <c r="AK4" s="47"/>
      <c r="AL4" s="45"/>
      <c r="AM4" s="47"/>
      <c r="AN4" s="45"/>
      <c r="AO4" s="47"/>
      <c r="AP4" s="45"/>
      <c r="AQ4" s="47"/>
      <c r="AR4" s="45"/>
      <c r="AS4" s="47"/>
      <c r="AT4" s="45"/>
      <c r="AU4" s="47"/>
      <c r="AV4" s="45"/>
      <c r="AW4" s="47"/>
      <c r="AX4" s="46"/>
      <c r="AY4" s="47"/>
    </row>
    <row r="5" spans="1:51" ht="10.5" customHeight="1">
      <c r="A5" s="49" t="s">
        <v>83</v>
      </c>
      <c r="B5" s="45"/>
      <c r="C5" s="47"/>
      <c r="D5" s="45"/>
      <c r="E5" s="47"/>
      <c r="F5" s="45">
        <v>2</v>
      </c>
      <c r="G5" s="47">
        <v>12.3</v>
      </c>
      <c r="H5" s="45"/>
      <c r="I5" s="47"/>
      <c r="J5" s="45"/>
      <c r="K5" s="47"/>
      <c r="L5" s="45"/>
      <c r="M5" s="47"/>
      <c r="N5" s="45">
        <v>2</v>
      </c>
      <c r="O5" s="47">
        <v>6.1</v>
      </c>
      <c r="P5" s="45"/>
      <c r="Q5" s="47"/>
      <c r="R5" s="45"/>
      <c r="S5" s="47"/>
      <c r="T5" s="45"/>
      <c r="U5" s="47"/>
      <c r="V5" s="45"/>
      <c r="W5" s="47"/>
      <c r="X5" s="45"/>
      <c r="Y5" s="47"/>
      <c r="Z5" s="45"/>
      <c r="AA5" s="47"/>
      <c r="AB5" s="45"/>
      <c r="AC5" s="47"/>
      <c r="AD5" s="45"/>
      <c r="AE5" s="47"/>
      <c r="AF5" s="45"/>
      <c r="AG5" s="47"/>
      <c r="AH5" s="45"/>
      <c r="AI5" s="47"/>
      <c r="AJ5" s="45"/>
      <c r="AK5" s="47"/>
      <c r="AL5" s="45"/>
      <c r="AM5" s="47"/>
      <c r="AN5" s="45">
        <v>1</v>
      </c>
      <c r="AO5" s="47">
        <v>5.0999999999999996</v>
      </c>
      <c r="AP5" s="45"/>
      <c r="AQ5" s="47"/>
      <c r="AR5" s="45"/>
      <c r="AS5" s="47"/>
      <c r="AT5" s="45"/>
      <c r="AU5" s="47"/>
      <c r="AV5" s="45">
        <v>1</v>
      </c>
      <c r="AW5" s="47">
        <v>5.2</v>
      </c>
      <c r="AX5" s="46"/>
      <c r="AY5" s="47"/>
    </row>
    <row r="6" spans="1:51" ht="10.5" customHeight="1">
      <c r="A6" s="49" t="s">
        <v>84</v>
      </c>
      <c r="B6" s="45">
        <v>20</v>
      </c>
      <c r="C6" s="47">
        <v>247.2</v>
      </c>
      <c r="D6" s="45">
        <v>7</v>
      </c>
      <c r="E6" s="47">
        <v>33.1</v>
      </c>
      <c r="F6" s="45">
        <v>2</v>
      </c>
      <c r="G6" s="47">
        <v>9.3000000000000007</v>
      </c>
      <c r="H6" s="45">
        <v>4</v>
      </c>
      <c r="I6" s="47">
        <v>21.1</v>
      </c>
      <c r="J6" s="45">
        <v>1</v>
      </c>
      <c r="K6" s="47">
        <v>13.9</v>
      </c>
      <c r="L6" s="45">
        <v>15</v>
      </c>
      <c r="M6" s="47">
        <v>71.5</v>
      </c>
      <c r="N6" s="45">
        <v>9</v>
      </c>
      <c r="O6" s="47">
        <v>77.2</v>
      </c>
      <c r="P6" s="45"/>
      <c r="Q6" s="47"/>
      <c r="R6" s="45"/>
      <c r="S6" s="47"/>
      <c r="T6" s="45">
        <v>1</v>
      </c>
      <c r="U6" s="47">
        <v>3.1</v>
      </c>
      <c r="V6" s="45"/>
      <c r="W6" s="47"/>
      <c r="X6" s="45">
        <v>3</v>
      </c>
      <c r="Y6" s="47">
        <v>10.4</v>
      </c>
      <c r="Z6" s="45">
        <v>6</v>
      </c>
      <c r="AA6" s="47">
        <v>40.4</v>
      </c>
      <c r="AB6" s="45">
        <v>6</v>
      </c>
      <c r="AC6" s="47">
        <v>20.7</v>
      </c>
      <c r="AD6" s="45"/>
      <c r="AE6" s="47"/>
      <c r="AF6" s="45">
        <v>8</v>
      </c>
      <c r="AG6" s="47">
        <v>53.1</v>
      </c>
      <c r="AH6" s="45"/>
      <c r="AI6" s="47"/>
      <c r="AJ6" s="45"/>
      <c r="AK6" s="47"/>
      <c r="AL6" s="45">
        <v>3</v>
      </c>
      <c r="AM6" s="47">
        <v>6.3</v>
      </c>
      <c r="AN6" s="45">
        <v>7</v>
      </c>
      <c r="AO6" s="47">
        <v>17.2</v>
      </c>
      <c r="AP6" s="45">
        <v>3</v>
      </c>
      <c r="AQ6" s="47">
        <v>4</v>
      </c>
      <c r="AR6" s="45"/>
      <c r="AS6" s="47"/>
      <c r="AT6" s="45">
        <v>2</v>
      </c>
      <c r="AU6" s="47">
        <v>12.3</v>
      </c>
      <c r="AV6" s="45"/>
      <c r="AW6" s="47"/>
      <c r="AX6" s="46"/>
      <c r="AY6" s="47"/>
    </row>
    <row r="7" spans="1:51" ht="10.5" customHeight="1">
      <c r="A7" s="49" t="s">
        <v>85</v>
      </c>
      <c r="B7" s="45"/>
      <c r="C7" s="47"/>
      <c r="D7" s="45">
        <v>27</v>
      </c>
      <c r="E7" s="47">
        <v>94.7</v>
      </c>
      <c r="F7" s="45">
        <v>41</v>
      </c>
      <c r="G7" s="47">
        <v>228</v>
      </c>
      <c r="H7" s="45">
        <v>72</v>
      </c>
      <c r="I7" s="47">
        <v>456.9</v>
      </c>
      <c r="J7" s="45">
        <v>13</v>
      </c>
      <c r="K7" s="47">
        <v>72.3</v>
      </c>
      <c r="L7" s="45">
        <v>69</v>
      </c>
      <c r="M7" s="47">
        <v>347</v>
      </c>
      <c r="N7" s="45">
        <v>103</v>
      </c>
      <c r="O7" s="47">
        <v>580.5</v>
      </c>
      <c r="P7" s="45">
        <v>19</v>
      </c>
      <c r="Q7" s="47">
        <v>93.6</v>
      </c>
      <c r="R7" s="45"/>
      <c r="S7" s="47"/>
      <c r="T7" s="45">
        <v>2</v>
      </c>
      <c r="U7" s="47">
        <v>18.899999999999999</v>
      </c>
      <c r="V7" s="45">
        <v>1</v>
      </c>
      <c r="W7" s="47">
        <v>4.5</v>
      </c>
      <c r="X7" s="45">
        <v>16</v>
      </c>
      <c r="Y7" s="47">
        <v>124.5</v>
      </c>
      <c r="Z7" s="45">
        <v>71</v>
      </c>
      <c r="AA7" s="47">
        <v>482.2</v>
      </c>
      <c r="AB7" s="45">
        <v>60</v>
      </c>
      <c r="AC7" s="47">
        <v>220.7</v>
      </c>
      <c r="AD7" s="45">
        <v>3</v>
      </c>
      <c r="AE7" s="47">
        <v>21.1</v>
      </c>
      <c r="AF7" s="45">
        <v>31</v>
      </c>
      <c r="AG7" s="47">
        <v>244.4</v>
      </c>
      <c r="AH7" s="45">
        <v>52</v>
      </c>
      <c r="AI7" s="47">
        <v>202.1</v>
      </c>
      <c r="AJ7" s="45">
        <v>11</v>
      </c>
      <c r="AK7" s="47">
        <v>55.5</v>
      </c>
      <c r="AL7" s="45">
        <v>36</v>
      </c>
      <c r="AM7" s="47">
        <v>122.9</v>
      </c>
      <c r="AN7" s="45">
        <v>87</v>
      </c>
      <c r="AO7" s="47">
        <v>368.6</v>
      </c>
      <c r="AP7" s="45">
        <v>73</v>
      </c>
      <c r="AQ7" s="47">
        <v>413.8</v>
      </c>
      <c r="AR7" s="45">
        <v>31</v>
      </c>
      <c r="AS7" s="47">
        <v>210.4</v>
      </c>
      <c r="AT7" s="45">
        <v>22</v>
      </c>
      <c r="AU7" s="47">
        <v>65.599999999999994</v>
      </c>
      <c r="AV7" s="45">
        <v>2</v>
      </c>
      <c r="AW7" s="47">
        <v>4</v>
      </c>
      <c r="AX7" s="46">
        <v>6</v>
      </c>
      <c r="AY7" s="47">
        <v>12.6</v>
      </c>
    </row>
    <row r="8" spans="1:51" ht="10.5" customHeight="1">
      <c r="A8" s="49" t="s">
        <v>86</v>
      </c>
      <c r="B8" s="45"/>
      <c r="C8" s="47"/>
      <c r="D8" s="45"/>
      <c r="E8" s="47"/>
      <c r="F8" s="45"/>
      <c r="G8" s="47"/>
      <c r="H8" s="45">
        <v>6</v>
      </c>
      <c r="I8" s="47">
        <v>48</v>
      </c>
      <c r="J8" s="45"/>
      <c r="K8" s="47"/>
      <c r="L8" s="45">
        <v>2</v>
      </c>
      <c r="M8" s="47">
        <v>13.2</v>
      </c>
      <c r="N8" s="45">
        <v>2</v>
      </c>
      <c r="O8" s="47">
        <v>4.4000000000000004</v>
      </c>
      <c r="P8" s="45">
        <v>4</v>
      </c>
      <c r="Q8" s="47">
        <v>74</v>
      </c>
      <c r="R8" s="45"/>
      <c r="S8" s="47"/>
      <c r="T8" s="45">
        <v>1</v>
      </c>
      <c r="U8" s="47">
        <v>1</v>
      </c>
      <c r="V8" s="45"/>
      <c r="W8" s="47"/>
      <c r="X8" s="45">
        <v>2</v>
      </c>
      <c r="Y8" s="47">
        <v>32.799999999999997</v>
      </c>
      <c r="Z8" s="45">
        <v>2</v>
      </c>
      <c r="AA8" s="47">
        <v>2.6</v>
      </c>
      <c r="AB8" s="45">
        <v>1</v>
      </c>
      <c r="AC8" s="47">
        <v>0.8</v>
      </c>
      <c r="AD8" s="45"/>
      <c r="AE8" s="47"/>
      <c r="AF8" s="45">
        <v>3</v>
      </c>
      <c r="AG8" s="47">
        <v>17.5</v>
      </c>
      <c r="AH8" s="45"/>
      <c r="AI8" s="47"/>
      <c r="AJ8" s="45">
        <v>2</v>
      </c>
      <c r="AK8" s="47">
        <v>10.6</v>
      </c>
      <c r="AL8" s="45">
        <v>1</v>
      </c>
      <c r="AM8" s="47">
        <v>5</v>
      </c>
      <c r="AN8" s="45">
        <v>2</v>
      </c>
      <c r="AO8" s="47">
        <v>1.1000000000000001</v>
      </c>
      <c r="AP8" s="45">
        <v>3</v>
      </c>
      <c r="AQ8" s="47">
        <v>1.8</v>
      </c>
      <c r="AR8" s="45"/>
      <c r="AS8" s="47"/>
      <c r="AT8" s="45"/>
      <c r="AU8" s="47"/>
      <c r="AV8" s="45"/>
      <c r="AW8" s="47"/>
      <c r="AX8" s="46"/>
      <c r="AY8" s="47"/>
    </row>
    <row r="9" spans="1:51" ht="10.5" customHeight="1">
      <c r="A9" s="49" t="s">
        <v>87</v>
      </c>
      <c r="B9" s="45"/>
      <c r="C9" s="47"/>
      <c r="D9" s="45"/>
      <c r="E9" s="47"/>
      <c r="F9" s="45"/>
      <c r="G9" s="47"/>
      <c r="H9" s="45"/>
      <c r="I9" s="47"/>
      <c r="J9" s="45"/>
      <c r="K9" s="47"/>
      <c r="L9" s="45"/>
      <c r="M9" s="47"/>
      <c r="N9" s="45"/>
      <c r="O9" s="47"/>
      <c r="P9" s="45"/>
      <c r="Q9" s="47"/>
      <c r="R9" s="45"/>
      <c r="S9" s="47"/>
      <c r="T9" s="45"/>
      <c r="U9" s="47"/>
      <c r="V9" s="45"/>
      <c r="W9" s="47"/>
      <c r="X9" s="45"/>
      <c r="Y9" s="47"/>
      <c r="Z9" s="45"/>
      <c r="AA9" s="47"/>
      <c r="AB9" s="45"/>
      <c r="AC9" s="47"/>
      <c r="AD9" s="45"/>
      <c r="AE9" s="47"/>
      <c r="AF9" s="45"/>
      <c r="AG9" s="47"/>
      <c r="AH9" s="45"/>
      <c r="AI9" s="47"/>
      <c r="AJ9" s="45"/>
      <c r="AK9" s="47"/>
      <c r="AL9" s="45"/>
      <c r="AM9" s="47"/>
      <c r="AN9" s="45"/>
      <c r="AO9" s="47"/>
      <c r="AP9" s="45"/>
      <c r="AQ9" s="47"/>
      <c r="AR9" s="45"/>
      <c r="AS9" s="47"/>
      <c r="AT9" s="45"/>
      <c r="AU9" s="47"/>
      <c r="AV9" s="45"/>
      <c r="AW9" s="47"/>
      <c r="AX9" s="46"/>
      <c r="AY9" s="47"/>
    </row>
    <row r="10" spans="1:51" ht="10.5" customHeight="1">
      <c r="A10" s="49" t="s">
        <v>88</v>
      </c>
      <c r="B10" s="45"/>
      <c r="C10" s="47"/>
      <c r="D10" s="45"/>
      <c r="E10" s="47"/>
      <c r="F10" s="45"/>
      <c r="G10" s="47"/>
      <c r="H10" s="45">
        <v>1</v>
      </c>
      <c r="I10" s="47">
        <v>49.8</v>
      </c>
      <c r="J10" s="45"/>
      <c r="K10" s="47"/>
      <c r="L10" s="45"/>
      <c r="M10" s="47"/>
      <c r="N10" s="45"/>
      <c r="O10" s="47"/>
      <c r="P10" s="45"/>
      <c r="Q10" s="47"/>
      <c r="R10" s="45"/>
      <c r="S10" s="47"/>
      <c r="T10" s="45"/>
      <c r="U10" s="47"/>
      <c r="V10" s="45"/>
      <c r="W10" s="47"/>
      <c r="X10" s="45"/>
      <c r="Y10" s="47"/>
      <c r="Z10" s="45"/>
      <c r="AA10" s="47"/>
      <c r="AB10" s="45"/>
      <c r="AC10" s="47"/>
      <c r="AD10" s="45"/>
      <c r="AE10" s="47"/>
      <c r="AF10" s="45"/>
      <c r="AG10" s="47"/>
      <c r="AH10" s="45"/>
      <c r="AI10" s="47"/>
      <c r="AJ10" s="45"/>
      <c r="AK10" s="47"/>
      <c r="AL10" s="45"/>
      <c r="AM10" s="47"/>
      <c r="AN10" s="45"/>
      <c r="AO10" s="47"/>
      <c r="AP10" s="45">
        <v>3</v>
      </c>
      <c r="AQ10" s="47">
        <v>78</v>
      </c>
      <c r="AR10" s="45"/>
      <c r="AS10" s="47"/>
      <c r="AT10" s="45"/>
      <c r="AU10" s="47"/>
      <c r="AV10" s="45"/>
      <c r="AW10" s="47"/>
      <c r="AX10" s="46"/>
      <c r="AY10" s="47"/>
    </row>
    <row r="11" spans="1:51" ht="10.5" customHeight="1">
      <c r="A11" s="49" t="s">
        <v>89</v>
      </c>
      <c r="B11" s="45"/>
      <c r="C11" s="47"/>
      <c r="D11" s="45">
        <v>5</v>
      </c>
      <c r="E11" s="47">
        <v>2.7</v>
      </c>
      <c r="F11" s="45"/>
      <c r="G11" s="47"/>
      <c r="H11" s="45">
        <v>2</v>
      </c>
      <c r="I11" s="47">
        <v>1.4</v>
      </c>
      <c r="J11" s="45">
        <v>2</v>
      </c>
      <c r="K11" s="47">
        <v>1.7</v>
      </c>
      <c r="L11" s="45">
        <v>2</v>
      </c>
      <c r="M11" s="47">
        <v>1.7</v>
      </c>
      <c r="N11" s="45">
        <v>6</v>
      </c>
      <c r="O11" s="47">
        <v>5.5</v>
      </c>
      <c r="P11" s="45">
        <v>6</v>
      </c>
      <c r="Q11" s="47">
        <v>6.7</v>
      </c>
      <c r="R11" s="45"/>
      <c r="S11" s="47"/>
      <c r="T11" s="45"/>
      <c r="U11" s="47"/>
      <c r="V11" s="45"/>
      <c r="W11" s="47"/>
      <c r="X11" s="45">
        <v>1</v>
      </c>
      <c r="Y11" s="47">
        <v>0.6</v>
      </c>
      <c r="Z11" s="45">
        <v>6</v>
      </c>
      <c r="AA11" s="47">
        <v>8.9</v>
      </c>
      <c r="AB11" s="45">
        <v>11</v>
      </c>
      <c r="AC11" s="47">
        <v>10.199999999999999</v>
      </c>
      <c r="AD11" s="45"/>
      <c r="AE11" s="47"/>
      <c r="AF11" s="45">
        <v>1</v>
      </c>
      <c r="AG11" s="47">
        <v>0.9</v>
      </c>
      <c r="AH11" s="45"/>
      <c r="AI11" s="47"/>
      <c r="AJ11" s="45">
        <v>1</v>
      </c>
      <c r="AK11" s="47">
        <v>1</v>
      </c>
      <c r="AL11" s="45">
        <v>2</v>
      </c>
      <c r="AM11" s="47">
        <v>0.8</v>
      </c>
      <c r="AN11" s="45">
        <v>5</v>
      </c>
      <c r="AO11" s="47">
        <v>2.4</v>
      </c>
      <c r="AP11" s="45">
        <v>7</v>
      </c>
      <c r="AQ11" s="47">
        <v>3.9</v>
      </c>
      <c r="AR11" s="45"/>
      <c r="AS11" s="47"/>
      <c r="AT11" s="45">
        <v>1</v>
      </c>
      <c r="AU11" s="47">
        <v>0.4</v>
      </c>
      <c r="AV11" s="45"/>
      <c r="AW11" s="47"/>
      <c r="AX11" s="46"/>
      <c r="AY11" s="47"/>
    </row>
    <row r="12" spans="1:51" ht="10.5" customHeight="1">
      <c r="A12" s="49" t="s">
        <v>90</v>
      </c>
      <c r="B12" s="45"/>
      <c r="C12" s="47"/>
      <c r="D12" s="45"/>
      <c r="E12" s="47"/>
      <c r="F12" s="45"/>
      <c r="G12" s="47"/>
      <c r="H12" s="45"/>
      <c r="I12" s="47"/>
      <c r="J12" s="45"/>
      <c r="K12" s="47"/>
      <c r="L12" s="45">
        <v>1</v>
      </c>
      <c r="M12" s="47">
        <v>0.8</v>
      </c>
      <c r="N12" s="45"/>
      <c r="O12" s="47"/>
      <c r="P12" s="45"/>
      <c r="Q12" s="47"/>
      <c r="R12" s="45"/>
      <c r="S12" s="47"/>
      <c r="T12" s="45"/>
      <c r="U12" s="47"/>
      <c r="V12" s="45"/>
      <c r="W12" s="47"/>
      <c r="X12" s="45"/>
      <c r="Y12" s="47"/>
      <c r="Z12" s="45"/>
      <c r="AA12" s="47"/>
      <c r="AB12" s="45"/>
      <c r="AC12" s="47"/>
      <c r="AD12" s="45"/>
      <c r="AE12" s="47"/>
      <c r="AF12" s="45"/>
      <c r="AG12" s="47"/>
      <c r="AH12" s="45"/>
      <c r="AI12" s="47"/>
      <c r="AJ12" s="45"/>
      <c r="AK12" s="47"/>
      <c r="AL12" s="45"/>
      <c r="AM12" s="47"/>
      <c r="AN12" s="45"/>
      <c r="AO12" s="47"/>
      <c r="AP12" s="45"/>
      <c r="AQ12" s="47"/>
      <c r="AR12" s="45"/>
      <c r="AS12" s="47"/>
      <c r="AT12" s="45"/>
      <c r="AU12" s="47"/>
      <c r="AV12" s="45"/>
      <c r="AW12" s="47"/>
      <c r="AX12" s="46"/>
      <c r="AY12" s="47"/>
    </row>
    <row r="13" spans="1:51" ht="10.5" customHeight="1">
      <c r="A13" s="49" t="s">
        <v>91</v>
      </c>
      <c r="B13" s="45"/>
      <c r="C13" s="47"/>
      <c r="D13" s="45"/>
      <c r="E13" s="47"/>
      <c r="F13" s="45"/>
      <c r="G13" s="47"/>
      <c r="H13" s="45"/>
      <c r="I13" s="47"/>
      <c r="J13" s="45"/>
      <c r="K13" s="47"/>
      <c r="L13" s="45"/>
      <c r="M13" s="47"/>
      <c r="N13" s="45"/>
      <c r="O13" s="47"/>
      <c r="P13" s="45"/>
      <c r="Q13" s="47"/>
      <c r="R13" s="45"/>
      <c r="S13" s="47"/>
      <c r="T13" s="45"/>
      <c r="U13" s="47"/>
      <c r="V13" s="45"/>
      <c r="W13" s="47"/>
      <c r="X13" s="45"/>
      <c r="Y13" s="47"/>
      <c r="Z13" s="45"/>
      <c r="AA13" s="47"/>
      <c r="AB13" s="45"/>
      <c r="AC13" s="47"/>
      <c r="AD13" s="45"/>
      <c r="AE13" s="47"/>
      <c r="AF13" s="45"/>
      <c r="AG13" s="47"/>
      <c r="AH13" s="45"/>
      <c r="AI13" s="47"/>
      <c r="AJ13" s="45"/>
      <c r="AK13" s="47"/>
      <c r="AL13" s="45"/>
      <c r="AM13" s="47"/>
      <c r="AN13" s="45"/>
      <c r="AO13" s="47"/>
      <c r="AP13" s="45"/>
      <c r="AQ13" s="47"/>
      <c r="AR13" s="45"/>
      <c r="AS13" s="47"/>
      <c r="AT13" s="45"/>
      <c r="AU13" s="47"/>
      <c r="AV13" s="45"/>
      <c r="AW13" s="47"/>
      <c r="AX13" s="46"/>
      <c r="AY13" s="47"/>
    </row>
    <row r="14" spans="1:51" ht="10.5" customHeight="1">
      <c r="A14" s="49" t="s">
        <v>92</v>
      </c>
      <c r="B14" s="45"/>
      <c r="C14" s="47"/>
      <c r="D14" s="45"/>
      <c r="E14" s="47"/>
      <c r="F14" s="45"/>
      <c r="G14" s="47"/>
      <c r="H14" s="45"/>
      <c r="I14" s="47"/>
      <c r="J14" s="45"/>
      <c r="K14" s="47"/>
      <c r="L14" s="45"/>
      <c r="M14" s="47"/>
      <c r="N14" s="45">
        <v>1</v>
      </c>
      <c r="O14" s="47">
        <v>1.4</v>
      </c>
      <c r="P14" s="45"/>
      <c r="Q14" s="47"/>
      <c r="R14" s="45"/>
      <c r="S14" s="47"/>
      <c r="T14" s="45"/>
      <c r="U14" s="47"/>
      <c r="V14" s="45"/>
      <c r="W14" s="47"/>
      <c r="X14" s="45"/>
      <c r="Y14" s="47"/>
      <c r="Z14" s="45"/>
      <c r="AA14" s="47"/>
      <c r="AB14" s="45"/>
      <c r="AC14" s="47"/>
      <c r="AD14" s="45"/>
      <c r="AE14" s="47"/>
      <c r="AF14" s="45"/>
      <c r="AG14" s="47"/>
      <c r="AH14" s="45"/>
      <c r="AI14" s="47"/>
      <c r="AJ14" s="45"/>
      <c r="AK14" s="47"/>
      <c r="AL14" s="45"/>
      <c r="AM14" s="47"/>
      <c r="AN14" s="45"/>
      <c r="AO14" s="47"/>
      <c r="AP14" s="45"/>
      <c r="AQ14" s="47"/>
      <c r="AR14" s="45"/>
      <c r="AS14" s="47"/>
      <c r="AT14" s="45"/>
      <c r="AU14" s="47"/>
      <c r="AV14" s="45"/>
      <c r="AW14" s="47"/>
      <c r="AX14" s="46"/>
      <c r="AY14" s="47"/>
    </row>
    <row r="15" spans="1:51" ht="10.5" customHeight="1">
      <c r="A15" s="54" t="s">
        <v>93</v>
      </c>
      <c r="B15" s="55">
        <f>SUM(B3:B14)</f>
        <v>200</v>
      </c>
      <c r="C15" s="56">
        <f t="shared" ref="C15:AY15" si="0">SUM(C3:C14)</f>
        <v>4355</v>
      </c>
      <c r="D15" s="55">
        <f t="shared" si="0"/>
        <v>287</v>
      </c>
      <c r="E15" s="56">
        <f t="shared" si="0"/>
        <v>3196.4999999999995</v>
      </c>
      <c r="F15" s="55">
        <f t="shared" si="0"/>
        <v>880</v>
      </c>
      <c r="G15" s="56">
        <f t="shared" si="0"/>
        <v>12205.099999999999</v>
      </c>
      <c r="H15" s="55">
        <f t="shared" si="0"/>
        <v>1122</v>
      </c>
      <c r="I15" s="56">
        <f t="shared" si="0"/>
        <v>17452.600000000002</v>
      </c>
      <c r="J15" s="55">
        <f t="shared" si="0"/>
        <v>506</v>
      </c>
      <c r="K15" s="56">
        <f t="shared" si="0"/>
        <v>6295.7</v>
      </c>
      <c r="L15" s="55">
        <f t="shared" si="0"/>
        <v>1192</v>
      </c>
      <c r="M15" s="56">
        <f t="shared" si="0"/>
        <v>18587.100000000002</v>
      </c>
      <c r="N15" s="55">
        <f t="shared" si="0"/>
        <v>1247</v>
      </c>
      <c r="O15" s="56">
        <f t="shared" si="0"/>
        <v>18230.100000000002</v>
      </c>
      <c r="P15" s="55">
        <f t="shared" si="0"/>
        <v>706</v>
      </c>
      <c r="Q15" s="56">
        <f t="shared" si="0"/>
        <v>10665.400000000001</v>
      </c>
      <c r="R15" s="55">
        <f t="shared" si="0"/>
        <v>5</v>
      </c>
      <c r="S15" s="56">
        <f t="shared" si="0"/>
        <v>19.600000000000001</v>
      </c>
      <c r="T15" s="55">
        <f t="shared" si="0"/>
        <v>12</v>
      </c>
      <c r="U15" s="56">
        <f t="shared" si="0"/>
        <v>167.4</v>
      </c>
      <c r="V15" s="55">
        <f t="shared" si="0"/>
        <v>25</v>
      </c>
      <c r="W15" s="56">
        <f t="shared" si="0"/>
        <v>348.3</v>
      </c>
      <c r="X15" s="55">
        <f t="shared" si="0"/>
        <v>516</v>
      </c>
      <c r="Y15" s="56">
        <f t="shared" si="0"/>
        <v>7660.3</v>
      </c>
      <c r="Z15" s="55">
        <f t="shared" si="0"/>
        <v>1193</v>
      </c>
      <c r="AA15" s="56">
        <f t="shared" si="0"/>
        <v>18638.7</v>
      </c>
      <c r="AB15" s="55">
        <f t="shared" si="0"/>
        <v>1376</v>
      </c>
      <c r="AC15" s="56">
        <f t="shared" si="0"/>
        <v>18989.600000000002</v>
      </c>
      <c r="AD15" s="55">
        <f t="shared" si="0"/>
        <v>41</v>
      </c>
      <c r="AE15" s="56">
        <f t="shared" si="0"/>
        <v>330.20000000000005</v>
      </c>
      <c r="AF15" s="55">
        <f t="shared" si="0"/>
        <v>483</v>
      </c>
      <c r="AG15" s="56">
        <f t="shared" si="0"/>
        <v>7779.2</v>
      </c>
      <c r="AH15" s="55">
        <f t="shared" si="0"/>
        <v>1145</v>
      </c>
      <c r="AI15" s="56">
        <f t="shared" si="0"/>
        <v>13401.2</v>
      </c>
      <c r="AJ15" s="55">
        <f t="shared" si="0"/>
        <v>385</v>
      </c>
      <c r="AK15" s="56">
        <f t="shared" si="0"/>
        <v>6439.9000000000005</v>
      </c>
      <c r="AL15" s="55">
        <f t="shared" si="0"/>
        <v>514</v>
      </c>
      <c r="AM15" s="56">
        <f t="shared" si="0"/>
        <v>9595.6999999999989</v>
      </c>
      <c r="AN15" s="55">
        <f t="shared" si="0"/>
        <v>793</v>
      </c>
      <c r="AO15" s="56">
        <f t="shared" si="0"/>
        <v>6887.3</v>
      </c>
      <c r="AP15" s="55">
        <f t="shared" si="0"/>
        <v>797</v>
      </c>
      <c r="AQ15" s="56">
        <f t="shared" si="0"/>
        <v>7569.6</v>
      </c>
      <c r="AR15" s="55">
        <f t="shared" si="0"/>
        <v>635</v>
      </c>
      <c r="AS15" s="56">
        <f t="shared" si="0"/>
        <v>8789.5</v>
      </c>
      <c r="AT15" s="55">
        <f t="shared" si="0"/>
        <v>298</v>
      </c>
      <c r="AU15" s="56">
        <f t="shared" si="0"/>
        <v>2201.7000000000003</v>
      </c>
      <c r="AV15" s="55">
        <f t="shared" si="0"/>
        <v>4</v>
      </c>
      <c r="AW15" s="56">
        <f t="shared" si="0"/>
        <v>20.2</v>
      </c>
      <c r="AX15" s="57">
        <f t="shared" si="0"/>
        <v>15</v>
      </c>
      <c r="AY15" s="56">
        <f t="shared" si="0"/>
        <v>134.9</v>
      </c>
    </row>
    <row r="16" spans="1:51" ht="10.5" customHeight="1">
      <c r="A16" s="49" t="s">
        <v>94</v>
      </c>
      <c r="B16" s="45"/>
      <c r="C16" s="47"/>
      <c r="D16" s="45"/>
      <c r="E16" s="47"/>
      <c r="F16" s="45"/>
      <c r="G16" s="47"/>
      <c r="H16" s="45"/>
      <c r="I16" s="47"/>
      <c r="J16" s="45">
        <v>1</v>
      </c>
      <c r="K16" s="47">
        <v>80.400000000000006</v>
      </c>
      <c r="L16" s="45"/>
      <c r="M16" s="47"/>
      <c r="N16" s="45"/>
      <c r="O16" s="47"/>
      <c r="P16" s="45"/>
      <c r="Q16" s="47"/>
      <c r="R16" s="45"/>
      <c r="S16" s="47"/>
      <c r="T16" s="45"/>
      <c r="U16" s="47"/>
      <c r="V16" s="45"/>
      <c r="W16" s="47"/>
      <c r="X16" s="45">
        <v>2</v>
      </c>
      <c r="Y16" s="47">
        <v>29.6</v>
      </c>
      <c r="Z16" s="45"/>
      <c r="AA16" s="47"/>
      <c r="AB16" s="45"/>
      <c r="AC16" s="47"/>
      <c r="AD16" s="45"/>
      <c r="AE16" s="47"/>
      <c r="AF16" s="45"/>
      <c r="AG16" s="47"/>
      <c r="AH16" s="45"/>
      <c r="AI16" s="47"/>
      <c r="AJ16" s="45"/>
      <c r="AK16" s="47"/>
      <c r="AL16" s="45"/>
      <c r="AM16" s="47"/>
      <c r="AN16" s="45"/>
      <c r="AO16" s="47"/>
      <c r="AP16" s="45"/>
      <c r="AQ16" s="47"/>
      <c r="AR16" s="45"/>
      <c r="AS16" s="47"/>
      <c r="AT16" s="45"/>
      <c r="AU16" s="47"/>
      <c r="AV16" s="45"/>
      <c r="AW16" s="47"/>
      <c r="AX16" s="46"/>
      <c r="AY16" s="47"/>
    </row>
    <row r="17" spans="1:51" ht="10.5" customHeight="1">
      <c r="A17" s="49" t="s">
        <v>95</v>
      </c>
      <c r="B17" s="45"/>
      <c r="C17" s="47"/>
      <c r="D17" s="45"/>
      <c r="E17" s="47"/>
      <c r="F17" s="45"/>
      <c r="G17" s="47"/>
      <c r="H17" s="45"/>
      <c r="I17" s="47"/>
      <c r="J17" s="45"/>
      <c r="K17" s="47"/>
      <c r="L17" s="45">
        <v>1</v>
      </c>
      <c r="M17" s="47">
        <v>3</v>
      </c>
      <c r="N17" s="45">
        <v>1</v>
      </c>
      <c r="O17" s="47">
        <v>3.4</v>
      </c>
      <c r="P17" s="45"/>
      <c r="Q17" s="47"/>
      <c r="R17" s="45"/>
      <c r="S17" s="47"/>
      <c r="T17" s="45"/>
      <c r="U17" s="47"/>
      <c r="V17" s="45"/>
      <c r="W17" s="47"/>
      <c r="X17" s="45"/>
      <c r="Y17" s="47"/>
      <c r="Z17" s="45">
        <v>1</v>
      </c>
      <c r="AA17" s="47">
        <v>0.6</v>
      </c>
      <c r="AB17" s="45">
        <v>1</v>
      </c>
      <c r="AC17" s="47">
        <v>3.9</v>
      </c>
      <c r="AD17" s="45"/>
      <c r="AE17" s="47"/>
      <c r="AF17" s="45">
        <v>3</v>
      </c>
      <c r="AG17" s="47">
        <v>1.9</v>
      </c>
      <c r="AH17" s="45"/>
      <c r="AI17" s="47"/>
      <c r="AJ17" s="45"/>
      <c r="AK17" s="47"/>
      <c r="AL17" s="45"/>
      <c r="AM17" s="47"/>
      <c r="AN17" s="45">
        <v>1</v>
      </c>
      <c r="AO17" s="47">
        <v>1.6</v>
      </c>
      <c r="AP17" s="45"/>
      <c r="AQ17" s="47"/>
      <c r="AR17" s="45"/>
      <c r="AS17" s="47"/>
      <c r="AT17" s="45"/>
      <c r="AU17" s="47"/>
      <c r="AV17" s="45"/>
      <c r="AW17" s="47"/>
      <c r="AX17" s="46"/>
      <c r="AY17" s="47"/>
    </row>
    <row r="18" spans="1:51" ht="10.5" customHeight="1">
      <c r="A18" s="49" t="s">
        <v>97</v>
      </c>
      <c r="B18" s="45"/>
      <c r="C18" s="47"/>
      <c r="D18" s="45"/>
      <c r="E18" s="47"/>
      <c r="F18" s="45"/>
      <c r="G18" s="47"/>
      <c r="H18" s="45"/>
      <c r="I18" s="47"/>
      <c r="J18" s="45"/>
      <c r="K18" s="47"/>
      <c r="L18" s="45"/>
      <c r="M18" s="47"/>
      <c r="N18" s="45"/>
      <c r="O18" s="47"/>
      <c r="P18" s="45"/>
      <c r="Q18" s="47"/>
      <c r="R18" s="45"/>
      <c r="S18" s="47"/>
      <c r="T18" s="45"/>
      <c r="U18" s="47"/>
      <c r="V18" s="45"/>
      <c r="W18" s="47"/>
      <c r="X18" s="45"/>
      <c r="Y18" s="47"/>
      <c r="Z18" s="45"/>
      <c r="AA18" s="47"/>
      <c r="AB18" s="45"/>
      <c r="AC18" s="47"/>
      <c r="AD18" s="45"/>
      <c r="AE18" s="47"/>
      <c r="AF18" s="45"/>
      <c r="AG18" s="47"/>
      <c r="AH18" s="45"/>
      <c r="AI18" s="47"/>
      <c r="AJ18" s="45"/>
      <c r="AK18" s="47"/>
      <c r="AL18" s="45"/>
      <c r="AM18" s="47"/>
      <c r="AN18" s="45"/>
      <c r="AO18" s="47"/>
      <c r="AP18" s="45"/>
      <c r="AQ18" s="47"/>
      <c r="AR18" s="45"/>
      <c r="AS18" s="47"/>
      <c r="AT18" s="45"/>
      <c r="AU18" s="47"/>
      <c r="AV18" s="45"/>
      <c r="AW18" s="47"/>
      <c r="AX18" s="46"/>
      <c r="AY18" s="47"/>
    </row>
    <row r="19" spans="1:51" ht="10.5" customHeight="1">
      <c r="A19" s="49" t="s">
        <v>98</v>
      </c>
      <c r="B19" s="45"/>
      <c r="C19" s="47"/>
      <c r="D19" s="45"/>
      <c r="E19" s="47"/>
      <c r="F19" s="45"/>
      <c r="G19" s="47"/>
      <c r="H19" s="45"/>
      <c r="I19" s="47"/>
      <c r="J19" s="45"/>
      <c r="K19" s="47"/>
      <c r="L19" s="45"/>
      <c r="M19" s="47"/>
      <c r="N19" s="45"/>
      <c r="O19" s="47"/>
      <c r="P19" s="45"/>
      <c r="Q19" s="47"/>
      <c r="R19" s="45"/>
      <c r="S19" s="47"/>
      <c r="T19" s="45"/>
      <c r="U19" s="47"/>
      <c r="V19" s="45"/>
      <c r="W19" s="47"/>
      <c r="X19" s="45"/>
      <c r="Y19" s="47"/>
      <c r="Z19" s="45"/>
      <c r="AA19" s="47"/>
      <c r="AB19" s="45"/>
      <c r="AC19" s="47"/>
      <c r="AD19" s="45"/>
      <c r="AE19" s="47"/>
      <c r="AF19" s="45"/>
      <c r="AG19" s="47"/>
      <c r="AH19" s="45"/>
      <c r="AI19" s="47"/>
      <c r="AJ19" s="45"/>
      <c r="AK19" s="47"/>
      <c r="AL19" s="45"/>
      <c r="AM19" s="47"/>
      <c r="AN19" s="45"/>
      <c r="AO19" s="47"/>
      <c r="AP19" s="45"/>
      <c r="AQ19" s="47"/>
      <c r="AR19" s="45"/>
      <c r="AS19" s="47"/>
      <c r="AT19" s="45"/>
      <c r="AU19" s="47"/>
      <c r="AV19" s="45"/>
      <c r="AW19" s="47"/>
      <c r="AX19" s="46"/>
      <c r="AY19" s="47"/>
    </row>
    <row r="20" spans="1:51" ht="10.5" customHeight="1">
      <c r="A20" s="49" t="s">
        <v>99</v>
      </c>
      <c r="B20" s="45"/>
      <c r="C20" s="47"/>
      <c r="D20" s="45"/>
      <c r="E20" s="47"/>
      <c r="F20" s="45"/>
      <c r="G20" s="47"/>
      <c r="H20" s="45"/>
      <c r="I20" s="47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5"/>
      <c r="AM20" s="47"/>
      <c r="AN20" s="45"/>
      <c r="AO20" s="47"/>
      <c r="AP20" s="45"/>
      <c r="AQ20" s="47"/>
      <c r="AR20" s="45"/>
      <c r="AS20" s="47"/>
      <c r="AT20" s="45"/>
      <c r="AU20" s="47"/>
      <c r="AV20" s="45"/>
      <c r="AW20" s="47"/>
      <c r="AX20" s="46"/>
      <c r="AY20" s="47"/>
    </row>
    <row r="21" spans="1:51" ht="10.5" customHeight="1">
      <c r="A21" s="49" t="s">
        <v>100</v>
      </c>
      <c r="B21" s="45"/>
      <c r="C21" s="47"/>
      <c r="D21" s="45"/>
      <c r="E21" s="47"/>
      <c r="F21" s="45"/>
      <c r="G21" s="47"/>
      <c r="H21" s="45"/>
      <c r="I21" s="47"/>
      <c r="J21" s="45"/>
      <c r="K21" s="47"/>
      <c r="L21" s="45"/>
      <c r="M21" s="47"/>
      <c r="N21" s="45">
        <v>1</v>
      </c>
      <c r="O21" s="47">
        <v>0.2</v>
      </c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5"/>
      <c r="AM21" s="47"/>
      <c r="AN21" s="45"/>
      <c r="AO21" s="47"/>
      <c r="AP21" s="45"/>
      <c r="AQ21" s="47"/>
      <c r="AR21" s="45"/>
      <c r="AS21" s="47"/>
      <c r="AT21" s="45"/>
      <c r="AU21" s="47"/>
      <c r="AV21" s="45"/>
      <c r="AW21" s="47"/>
      <c r="AX21" s="46"/>
      <c r="AY21" s="47"/>
    </row>
    <row r="22" spans="1:51" ht="10.5" customHeight="1">
      <c r="A22" s="49" t="s">
        <v>101</v>
      </c>
      <c r="B22" s="45"/>
      <c r="C22" s="47"/>
      <c r="D22" s="45"/>
      <c r="E22" s="47"/>
      <c r="F22" s="45"/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>
        <v>1</v>
      </c>
      <c r="AI22" s="47">
        <v>0.1</v>
      </c>
      <c r="AJ22" s="45"/>
      <c r="AK22" s="47"/>
      <c r="AL22" s="45"/>
      <c r="AM22" s="47"/>
      <c r="AN22" s="45"/>
      <c r="AO22" s="47"/>
      <c r="AP22" s="45"/>
      <c r="AQ22" s="47"/>
      <c r="AR22" s="45"/>
      <c r="AS22" s="47"/>
      <c r="AT22" s="45"/>
      <c r="AU22" s="47"/>
      <c r="AV22" s="45"/>
      <c r="AW22" s="47"/>
      <c r="AX22" s="46"/>
      <c r="AY22" s="47"/>
    </row>
    <row r="23" spans="1:51" ht="10.5" customHeight="1">
      <c r="A23" s="49" t="s">
        <v>102</v>
      </c>
      <c r="B23" s="45"/>
      <c r="C23" s="47"/>
      <c r="D23" s="45"/>
      <c r="E23" s="47"/>
      <c r="F23" s="45"/>
      <c r="G23" s="47"/>
      <c r="H23" s="45"/>
      <c r="I23" s="47"/>
      <c r="J23" s="45"/>
      <c r="K23" s="47"/>
      <c r="L23" s="45"/>
      <c r="M23" s="47"/>
      <c r="N23" s="45">
        <v>1</v>
      </c>
      <c r="O23" s="47">
        <v>0.1</v>
      </c>
      <c r="P23" s="45"/>
      <c r="Q23" s="47"/>
      <c r="R23" s="45"/>
      <c r="S23" s="47"/>
      <c r="T23" s="45"/>
      <c r="U23" s="47"/>
      <c r="V23" s="45"/>
      <c r="W23" s="47"/>
      <c r="X23" s="45"/>
      <c r="Y23" s="47"/>
      <c r="Z23" s="45"/>
      <c r="AA23" s="47"/>
      <c r="AB23" s="45"/>
      <c r="AC23" s="47"/>
      <c r="AD23" s="45"/>
      <c r="AE23" s="47"/>
      <c r="AF23" s="45"/>
      <c r="AG23" s="47"/>
      <c r="AH23" s="45"/>
      <c r="AI23" s="47"/>
      <c r="AJ23" s="45"/>
      <c r="AK23" s="47"/>
      <c r="AL23" s="45"/>
      <c r="AM23" s="47"/>
      <c r="AN23" s="45"/>
      <c r="AO23" s="47"/>
      <c r="AP23" s="45"/>
      <c r="AQ23" s="47"/>
      <c r="AR23" s="45"/>
      <c r="AS23" s="47"/>
      <c r="AT23" s="45"/>
      <c r="AU23" s="47"/>
      <c r="AV23" s="45"/>
      <c r="AW23" s="47"/>
      <c r="AX23" s="46"/>
      <c r="AY23" s="47"/>
    </row>
    <row r="24" spans="1:51" ht="10.5" customHeight="1">
      <c r="A24" s="49" t="s">
        <v>103</v>
      </c>
      <c r="B24" s="45"/>
      <c r="C24" s="47"/>
      <c r="D24" s="45"/>
      <c r="E24" s="47"/>
      <c r="F24" s="45"/>
      <c r="G24" s="47"/>
      <c r="H24" s="45"/>
      <c r="I24" s="47"/>
      <c r="J24" s="45"/>
      <c r="K24" s="47"/>
      <c r="L24" s="45"/>
      <c r="M24" s="47"/>
      <c r="N24" s="45"/>
      <c r="O24" s="47"/>
      <c r="P24" s="45"/>
      <c r="Q24" s="47"/>
      <c r="R24" s="45"/>
      <c r="S24" s="47"/>
      <c r="T24" s="45"/>
      <c r="U24" s="47"/>
      <c r="V24" s="45"/>
      <c r="W24" s="47"/>
      <c r="X24" s="45"/>
      <c r="Y24" s="47"/>
      <c r="Z24" s="45"/>
      <c r="AA24" s="47"/>
      <c r="AB24" s="45"/>
      <c r="AC24" s="47"/>
      <c r="AD24" s="45"/>
      <c r="AE24" s="47"/>
      <c r="AF24" s="45"/>
      <c r="AG24" s="47"/>
      <c r="AH24" s="45"/>
      <c r="AI24" s="47"/>
      <c r="AJ24" s="45"/>
      <c r="AK24" s="47"/>
      <c r="AL24" s="45"/>
      <c r="AM24" s="47"/>
      <c r="AN24" s="45">
        <v>1</v>
      </c>
      <c r="AO24" s="47">
        <v>0.2</v>
      </c>
      <c r="AP24" s="45"/>
      <c r="AQ24" s="47"/>
      <c r="AR24" s="45"/>
      <c r="AS24" s="47"/>
      <c r="AT24" s="45"/>
      <c r="AU24" s="47"/>
      <c r="AV24" s="45"/>
      <c r="AW24" s="47"/>
      <c r="AX24" s="46"/>
      <c r="AY24" s="47"/>
    </row>
    <row r="25" spans="1:51" ht="10.5" customHeight="1">
      <c r="A25" s="54" t="s">
        <v>104</v>
      </c>
      <c r="B25" s="55">
        <f>SUM(B16:B24)</f>
        <v>0</v>
      </c>
      <c r="C25" s="56">
        <f t="shared" ref="C25:AY25" si="1">SUM(C16:C24)</f>
        <v>0</v>
      </c>
      <c r="D25" s="55">
        <f t="shared" si="1"/>
        <v>0</v>
      </c>
      <c r="E25" s="56">
        <f t="shared" si="1"/>
        <v>0</v>
      </c>
      <c r="F25" s="55">
        <f t="shared" si="1"/>
        <v>0</v>
      </c>
      <c r="G25" s="56">
        <f t="shared" si="1"/>
        <v>0</v>
      </c>
      <c r="H25" s="55">
        <f t="shared" si="1"/>
        <v>0</v>
      </c>
      <c r="I25" s="56">
        <f t="shared" si="1"/>
        <v>0</v>
      </c>
      <c r="J25" s="55">
        <f t="shared" si="1"/>
        <v>1</v>
      </c>
      <c r="K25" s="56">
        <f t="shared" si="1"/>
        <v>80.400000000000006</v>
      </c>
      <c r="L25" s="55">
        <f t="shared" si="1"/>
        <v>1</v>
      </c>
      <c r="M25" s="56">
        <f t="shared" si="1"/>
        <v>3</v>
      </c>
      <c r="N25" s="55">
        <f t="shared" si="1"/>
        <v>3</v>
      </c>
      <c r="O25" s="56">
        <f t="shared" si="1"/>
        <v>3.7</v>
      </c>
      <c r="P25" s="55">
        <f t="shared" si="1"/>
        <v>0</v>
      </c>
      <c r="Q25" s="56">
        <f t="shared" si="1"/>
        <v>0</v>
      </c>
      <c r="R25" s="55">
        <f t="shared" si="1"/>
        <v>0</v>
      </c>
      <c r="S25" s="56">
        <f t="shared" si="1"/>
        <v>0</v>
      </c>
      <c r="T25" s="55">
        <f t="shared" si="1"/>
        <v>0</v>
      </c>
      <c r="U25" s="56">
        <f t="shared" si="1"/>
        <v>0</v>
      </c>
      <c r="V25" s="55">
        <f t="shared" si="1"/>
        <v>0</v>
      </c>
      <c r="W25" s="56">
        <f t="shared" si="1"/>
        <v>0</v>
      </c>
      <c r="X25" s="55">
        <f t="shared" si="1"/>
        <v>2</v>
      </c>
      <c r="Y25" s="56">
        <f t="shared" si="1"/>
        <v>29.6</v>
      </c>
      <c r="Z25" s="55">
        <f t="shared" si="1"/>
        <v>1</v>
      </c>
      <c r="AA25" s="56">
        <f t="shared" si="1"/>
        <v>0.6</v>
      </c>
      <c r="AB25" s="55">
        <f t="shared" si="1"/>
        <v>1</v>
      </c>
      <c r="AC25" s="56">
        <f t="shared" si="1"/>
        <v>3.9</v>
      </c>
      <c r="AD25" s="55">
        <f t="shared" si="1"/>
        <v>0</v>
      </c>
      <c r="AE25" s="56">
        <f t="shared" si="1"/>
        <v>0</v>
      </c>
      <c r="AF25" s="55">
        <f t="shared" si="1"/>
        <v>3</v>
      </c>
      <c r="AG25" s="56">
        <f t="shared" si="1"/>
        <v>1.9</v>
      </c>
      <c r="AH25" s="55">
        <f t="shared" si="1"/>
        <v>1</v>
      </c>
      <c r="AI25" s="56">
        <f t="shared" si="1"/>
        <v>0.1</v>
      </c>
      <c r="AJ25" s="55">
        <f t="shared" si="1"/>
        <v>0</v>
      </c>
      <c r="AK25" s="56">
        <f t="shared" si="1"/>
        <v>0</v>
      </c>
      <c r="AL25" s="55">
        <f t="shared" si="1"/>
        <v>0</v>
      </c>
      <c r="AM25" s="56">
        <f t="shared" si="1"/>
        <v>0</v>
      </c>
      <c r="AN25" s="55">
        <f t="shared" si="1"/>
        <v>2</v>
      </c>
      <c r="AO25" s="56">
        <f t="shared" si="1"/>
        <v>1.8</v>
      </c>
      <c r="AP25" s="55">
        <f t="shared" si="1"/>
        <v>0</v>
      </c>
      <c r="AQ25" s="56">
        <f t="shared" si="1"/>
        <v>0</v>
      </c>
      <c r="AR25" s="55">
        <f t="shared" si="1"/>
        <v>0</v>
      </c>
      <c r="AS25" s="56">
        <f t="shared" si="1"/>
        <v>0</v>
      </c>
      <c r="AT25" s="55">
        <f t="shared" si="1"/>
        <v>0</v>
      </c>
      <c r="AU25" s="56">
        <f t="shared" si="1"/>
        <v>0</v>
      </c>
      <c r="AV25" s="55">
        <f t="shared" si="1"/>
        <v>0</v>
      </c>
      <c r="AW25" s="56">
        <f t="shared" si="1"/>
        <v>0</v>
      </c>
      <c r="AX25" s="57">
        <f t="shared" si="1"/>
        <v>0</v>
      </c>
      <c r="AY25" s="56">
        <f t="shared" si="1"/>
        <v>0</v>
      </c>
    </row>
    <row r="26" spans="1:51" ht="10.5" customHeight="1">
      <c r="A26" s="54" t="s">
        <v>105</v>
      </c>
      <c r="B26" s="55">
        <f t="shared" ref="B26:AG26" si="2">B15+B25</f>
        <v>200</v>
      </c>
      <c r="C26" s="56">
        <f t="shared" si="2"/>
        <v>4355</v>
      </c>
      <c r="D26" s="55">
        <f t="shared" si="2"/>
        <v>287</v>
      </c>
      <c r="E26" s="56">
        <f t="shared" si="2"/>
        <v>3196.4999999999995</v>
      </c>
      <c r="F26" s="55">
        <f t="shared" si="2"/>
        <v>880</v>
      </c>
      <c r="G26" s="56">
        <f t="shared" si="2"/>
        <v>12205.099999999999</v>
      </c>
      <c r="H26" s="55">
        <f t="shared" si="2"/>
        <v>1122</v>
      </c>
      <c r="I26" s="56">
        <f t="shared" si="2"/>
        <v>17452.600000000002</v>
      </c>
      <c r="J26" s="55">
        <f t="shared" si="2"/>
        <v>507</v>
      </c>
      <c r="K26" s="56">
        <f t="shared" si="2"/>
        <v>6376.0999999999995</v>
      </c>
      <c r="L26" s="55">
        <f t="shared" si="2"/>
        <v>1193</v>
      </c>
      <c r="M26" s="56">
        <f t="shared" si="2"/>
        <v>18590.100000000002</v>
      </c>
      <c r="N26" s="55">
        <f t="shared" si="2"/>
        <v>1250</v>
      </c>
      <c r="O26" s="56">
        <f t="shared" si="2"/>
        <v>18233.800000000003</v>
      </c>
      <c r="P26" s="55">
        <f t="shared" si="2"/>
        <v>706</v>
      </c>
      <c r="Q26" s="56">
        <f t="shared" si="2"/>
        <v>10665.400000000001</v>
      </c>
      <c r="R26" s="55">
        <f t="shared" si="2"/>
        <v>5</v>
      </c>
      <c r="S26" s="56">
        <f t="shared" si="2"/>
        <v>19.600000000000001</v>
      </c>
      <c r="T26" s="55">
        <f t="shared" si="2"/>
        <v>12</v>
      </c>
      <c r="U26" s="56">
        <f t="shared" si="2"/>
        <v>167.4</v>
      </c>
      <c r="V26" s="55">
        <f t="shared" si="2"/>
        <v>25</v>
      </c>
      <c r="W26" s="56">
        <f t="shared" si="2"/>
        <v>348.3</v>
      </c>
      <c r="X26" s="55">
        <f t="shared" si="2"/>
        <v>518</v>
      </c>
      <c r="Y26" s="56">
        <f t="shared" si="2"/>
        <v>7689.9000000000005</v>
      </c>
      <c r="Z26" s="55">
        <f t="shared" si="2"/>
        <v>1194</v>
      </c>
      <c r="AA26" s="56">
        <f t="shared" si="2"/>
        <v>18639.3</v>
      </c>
      <c r="AB26" s="55">
        <f t="shared" si="2"/>
        <v>1377</v>
      </c>
      <c r="AC26" s="56">
        <f t="shared" si="2"/>
        <v>18993.500000000004</v>
      </c>
      <c r="AD26" s="55">
        <f t="shared" si="2"/>
        <v>41</v>
      </c>
      <c r="AE26" s="56">
        <f t="shared" si="2"/>
        <v>330.20000000000005</v>
      </c>
      <c r="AF26" s="55">
        <f t="shared" si="2"/>
        <v>486</v>
      </c>
      <c r="AG26" s="56">
        <f t="shared" si="2"/>
        <v>7781.0999999999995</v>
      </c>
      <c r="AH26" s="55">
        <f t="shared" ref="AH26:AY26" si="3">AH15+AH25</f>
        <v>1146</v>
      </c>
      <c r="AI26" s="56">
        <f t="shared" si="3"/>
        <v>13401.300000000001</v>
      </c>
      <c r="AJ26" s="55">
        <f t="shared" si="3"/>
        <v>385</v>
      </c>
      <c r="AK26" s="56">
        <f t="shared" si="3"/>
        <v>6439.9000000000005</v>
      </c>
      <c r="AL26" s="55">
        <f t="shared" si="3"/>
        <v>514</v>
      </c>
      <c r="AM26" s="56">
        <f t="shared" si="3"/>
        <v>9595.6999999999989</v>
      </c>
      <c r="AN26" s="55">
        <f t="shared" si="3"/>
        <v>795</v>
      </c>
      <c r="AO26" s="56">
        <f t="shared" si="3"/>
        <v>6889.1</v>
      </c>
      <c r="AP26" s="55">
        <f t="shared" si="3"/>
        <v>797</v>
      </c>
      <c r="AQ26" s="56">
        <f t="shared" si="3"/>
        <v>7569.6</v>
      </c>
      <c r="AR26" s="55">
        <f t="shared" si="3"/>
        <v>635</v>
      </c>
      <c r="AS26" s="56">
        <f t="shared" si="3"/>
        <v>8789.5</v>
      </c>
      <c r="AT26" s="55">
        <f t="shared" si="3"/>
        <v>298</v>
      </c>
      <c r="AU26" s="56">
        <f t="shared" si="3"/>
        <v>2201.7000000000003</v>
      </c>
      <c r="AV26" s="55">
        <f t="shared" si="3"/>
        <v>4</v>
      </c>
      <c r="AW26" s="56">
        <f t="shared" si="3"/>
        <v>20.2</v>
      </c>
      <c r="AX26" s="57">
        <f t="shared" si="3"/>
        <v>15</v>
      </c>
      <c r="AY26" s="56">
        <f t="shared" si="3"/>
        <v>134.9</v>
      </c>
    </row>
    <row r="27" spans="1:51" ht="10.5" customHeight="1">
      <c r="A27" s="49" t="s">
        <v>96</v>
      </c>
      <c r="B27" s="45"/>
      <c r="C27" s="47"/>
      <c r="D27" s="45">
        <v>1</v>
      </c>
      <c r="E27" s="47">
        <v>0.1</v>
      </c>
      <c r="F27" s="45"/>
      <c r="G27" s="47"/>
      <c r="H27" s="45"/>
      <c r="I27" s="47"/>
      <c r="J27" s="45"/>
      <c r="K27" s="47"/>
      <c r="L27" s="45"/>
      <c r="M27" s="47"/>
      <c r="N27" s="45"/>
      <c r="O27" s="47"/>
      <c r="P27" s="45"/>
      <c r="Q27" s="47"/>
      <c r="R27" s="45">
        <v>1</v>
      </c>
      <c r="S27" s="47">
        <v>0.2</v>
      </c>
      <c r="T27" s="45"/>
      <c r="U27" s="47"/>
      <c r="V27" s="45"/>
      <c r="W27" s="47"/>
      <c r="X27" s="45"/>
      <c r="Y27" s="47"/>
      <c r="Z27" s="45"/>
      <c r="AA27" s="47"/>
      <c r="AB27" s="45"/>
      <c r="AC27" s="47"/>
      <c r="AD27" s="45"/>
      <c r="AE27" s="47"/>
      <c r="AF27" s="45"/>
      <c r="AG27" s="47"/>
      <c r="AH27" s="45"/>
      <c r="AI27" s="47"/>
      <c r="AJ27" s="45"/>
      <c r="AK27" s="47"/>
      <c r="AL27" s="45"/>
      <c r="AM27" s="47"/>
      <c r="AN27" s="45"/>
      <c r="AO27" s="47"/>
      <c r="AP27" s="45"/>
      <c r="AQ27" s="47"/>
      <c r="AR27" s="45"/>
      <c r="AS27" s="47"/>
      <c r="AT27" s="45"/>
      <c r="AU27" s="47"/>
      <c r="AV27" s="45"/>
      <c r="AW27" s="47"/>
      <c r="AX27" s="46"/>
      <c r="AY27" s="47"/>
    </row>
    <row r="28" spans="1:51" ht="10.5" customHeight="1">
      <c r="A28" s="54" t="s">
        <v>280</v>
      </c>
      <c r="B28" s="55"/>
      <c r="C28" s="56"/>
      <c r="D28" s="55"/>
      <c r="E28" s="56"/>
      <c r="F28" s="55"/>
      <c r="G28" s="56"/>
      <c r="H28" s="55"/>
      <c r="I28" s="56"/>
      <c r="J28" s="55"/>
      <c r="K28" s="56"/>
      <c r="L28" s="55"/>
      <c r="M28" s="56"/>
      <c r="N28" s="55"/>
      <c r="O28" s="56"/>
      <c r="P28" s="55"/>
      <c r="Q28" s="56"/>
      <c r="R28" s="55"/>
      <c r="S28" s="56"/>
      <c r="T28" s="55"/>
      <c r="U28" s="56"/>
      <c r="V28" s="55"/>
      <c r="W28" s="56"/>
      <c r="X28" s="55"/>
      <c r="Y28" s="56"/>
      <c r="Z28" s="55"/>
      <c r="AA28" s="56"/>
      <c r="AB28" s="55"/>
      <c r="AC28" s="56"/>
      <c r="AD28" s="55"/>
      <c r="AE28" s="56"/>
      <c r="AF28" s="55"/>
      <c r="AG28" s="56"/>
      <c r="AH28" s="55"/>
      <c r="AI28" s="56"/>
      <c r="AJ28" s="55"/>
      <c r="AK28" s="56"/>
      <c r="AL28" s="55"/>
      <c r="AM28" s="56"/>
      <c r="AN28" s="55"/>
      <c r="AO28" s="56"/>
      <c r="AP28" s="55"/>
      <c r="AQ28" s="56"/>
      <c r="AR28" s="55"/>
      <c r="AS28" s="56"/>
      <c r="AT28" s="55"/>
      <c r="AU28" s="56"/>
      <c r="AV28" s="55"/>
      <c r="AW28" s="56"/>
      <c r="AX28" s="57"/>
      <c r="AY28" s="56"/>
    </row>
    <row r="29" spans="1:51" ht="10.5" customHeight="1">
      <c r="A29" s="49" t="s">
        <v>106</v>
      </c>
      <c r="B29" s="45"/>
      <c r="C29" s="47"/>
      <c r="D29" s="45"/>
      <c r="E29" s="47"/>
      <c r="F29" s="45"/>
      <c r="G29" s="47"/>
      <c r="H29" s="45">
        <v>1</v>
      </c>
      <c r="I29" s="47">
        <v>0.5</v>
      </c>
      <c r="J29" s="45"/>
      <c r="K29" s="47"/>
      <c r="L29" s="45"/>
      <c r="M29" s="47"/>
      <c r="N29" s="45">
        <v>1</v>
      </c>
      <c r="O29" s="47">
        <v>0.1</v>
      </c>
      <c r="P29" s="45"/>
      <c r="Q29" s="47"/>
      <c r="R29" s="45"/>
      <c r="S29" s="47"/>
      <c r="T29" s="45"/>
      <c r="U29" s="47"/>
      <c r="V29" s="45"/>
      <c r="W29" s="47"/>
      <c r="X29" s="45"/>
      <c r="Y29" s="47"/>
      <c r="Z29" s="45"/>
      <c r="AA29" s="47"/>
      <c r="AB29" s="45"/>
      <c r="AC29" s="47"/>
      <c r="AD29" s="45"/>
      <c r="AE29" s="47"/>
      <c r="AF29" s="45"/>
      <c r="AG29" s="47"/>
      <c r="AH29" s="45"/>
      <c r="AI29" s="47"/>
      <c r="AJ29" s="45"/>
      <c r="AK29" s="47"/>
      <c r="AL29" s="45"/>
      <c r="AM29" s="47"/>
      <c r="AN29" s="45"/>
      <c r="AO29" s="47"/>
      <c r="AP29" s="45">
        <v>2</v>
      </c>
      <c r="AQ29" s="47">
        <v>0.5</v>
      </c>
      <c r="AR29" s="45"/>
      <c r="AS29" s="47"/>
      <c r="AT29" s="45"/>
      <c r="AU29" s="47"/>
      <c r="AV29" s="45"/>
      <c r="AW29" s="47"/>
      <c r="AX29" s="46"/>
      <c r="AY29" s="47"/>
    </row>
    <row r="30" spans="1:51" ht="10.5" customHeight="1">
      <c r="A30" s="49" t="s">
        <v>107</v>
      </c>
      <c r="B30" s="45"/>
      <c r="C30" s="47"/>
      <c r="D30" s="45"/>
      <c r="E30" s="47"/>
      <c r="F30" s="45">
        <v>2</v>
      </c>
      <c r="G30" s="47">
        <v>6.3</v>
      </c>
      <c r="H30" s="45">
        <v>1</v>
      </c>
      <c r="I30" s="47">
        <v>1.5</v>
      </c>
      <c r="J30" s="45"/>
      <c r="K30" s="47"/>
      <c r="L30" s="45"/>
      <c r="M30" s="47"/>
      <c r="N30" s="45"/>
      <c r="O30" s="47"/>
      <c r="P30" s="45"/>
      <c r="Q30" s="47"/>
      <c r="R30" s="45">
        <v>1</v>
      </c>
      <c r="S30" s="47">
        <v>2.2999999999999998</v>
      </c>
      <c r="T30" s="45"/>
      <c r="U30" s="47"/>
      <c r="V30" s="45"/>
      <c r="W30" s="47"/>
      <c r="X30" s="45"/>
      <c r="Y30" s="47"/>
      <c r="Z30" s="45"/>
      <c r="AA30" s="47"/>
      <c r="AB30" s="45"/>
      <c r="AC30" s="47"/>
      <c r="AD30" s="45"/>
      <c r="AE30" s="47"/>
      <c r="AF30" s="45"/>
      <c r="AG30" s="47"/>
      <c r="AH30" s="45"/>
      <c r="AI30" s="47"/>
      <c r="AJ30" s="45"/>
      <c r="AK30" s="47"/>
      <c r="AL30" s="45"/>
      <c r="AM30" s="47"/>
      <c r="AN30" s="45">
        <v>1</v>
      </c>
      <c r="AO30" s="47">
        <v>0.5</v>
      </c>
      <c r="AP30" s="45"/>
      <c r="AQ30" s="47"/>
      <c r="AR30" s="45">
        <v>3</v>
      </c>
      <c r="AS30" s="47">
        <v>5.4</v>
      </c>
      <c r="AT30" s="45"/>
      <c r="AU30" s="47"/>
      <c r="AV30" s="45"/>
      <c r="AW30" s="47"/>
      <c r="AX30" s="46"/>
      <c r="AY30" s="47"/>
    </row>
    <row r="31" spans="1:51" ht="10.5" customHeight="1">
      <c r="A31" s="49" t="s">
        <v>108</v>
      </c>
      <c r="B31" s="45"/>
      <c r="C31" s="47"/>
      <c r="D31" s="45">
        <v>4</v>
      </c>
      <c r="E31" s="47">
        <v>10.8</v>
      </c>
      <c r="F31" s="45"/>
      <c r="G31" s="47"/>
      <c r="H31" s="45"/>
      <c r="I31" s="47"/>
      <c r="J31" s="45"/>
      <c r="K31" s="47"/>
      <c r="L31" s="45">
        <v>13</v>
      </c>
      <c r="M31" s="47">
        <v>19.3</v>
      </c>
      <c r="N31" s="45">
        <v>5</v>
      </c>
      <c r="O31" s="47">
        <v>11.1</v>
      </c>
      <c r="P31" s="45"/>
      <c r="Q31" s="47"/>
      <c r="R31" s="45"/>
      <c r="S31" s="47"/>
      <c r="T31" s="45"/>
      <c r="U31" s="47"/>
      <c r="V31" s="45"/>
      <c r="W31" s="47"/>
      <c r="X31" s="45"/>
      <c r="Y31" s="47"/>
      <c r="Z31" s="45"/>
      <c r="AA31" s="47"/>
      <c r="AB31" s="45"/>
      <c r="AC31" s="47"/>
      <c r="AD31" s="45"/>
      <c r="AE31" s="47"/>
      <c r="AF31" s="45"/>
      <c r="AG31" s="47"/>
      <c r="AH31" s="45"/>
      <c r="AI31" s="47"/>
      <c r="AJ31" s="45"/>
      <c r="AK31" s="47"/>
      <c r="AL31" s="45"/>
      <c r="AM31" s="47"/>
      <c r="AN31" s="45">
        <v>6</v>
      </c>
      <c r="AO31" s="47">
        <v>8.3000000000000007</v>
      </c>
      <c r="AP31" s="45">
        <v>20</v>
      </c>
      <c r="AQ31" s="47">
        <v>29.2</v>
      </c>
      <c r="AR31" s="45"/>
      <c r="AS31" s="47"/>
      <c r="AT31" s="45"/>
      <c r="AU31" s="47"/>
      <c r="AV31" s="45"/>
      <c r="AW31" s="47"/>
      <c r="AX31" s="46"/>
      <c r="AY31" s="47"/>
    </row>
    <row r="32" spans="1:51" ht="10.5" customHeight="1">
      <c r="A32" s="49" t="s">
        <v>113</v>
      </c>
      <c r="B32" s="45">
        <v>123</v>
      </c>
      <c r="C32" s="47">
        <v>248.5</v>
      </c>
      <c r="D32" s="45">
        <v>901</v>
      </c>
      <c r="E32" s="47">
        <v>989.3</v>
      </c>
      <c r="F32" s="45">
        <v>2676</v>
      </c>
      <c r="G32" s="47">
        <v>5003.8</v>
      </c>
      <c r="H32" s="45">
        <v>4324</v>
      </c>
      <c r="I32" s="47">
        <v>4841.8</v>
      </c>
      <c r="J32" s="45">
        <v>879</v>
      </c>
      <c r="K32" s="47">
        <v>1092.0999999999999</v>
      </c>
      <c r="L32" s="45">
        <v>2781</v>
      </c>
      <c r="M32" s="47">
        <v>4663.3</v>
      </c>
      <c r="N32" s="45">
        <v>3035</v>
      </c>
      <c r="O32" s="47">
        <v>3719.2</v>
      </c>
      <c r="P32" s="45">
        <v>3184</v>
      </c>
      <c r="Q32" s="47">
        <v>3299.5</v>
      </c>
      <c r="R32" s="45">
        <v>19</v>
      </c>
      <c r="S32" s="47">
        <v>7.8</v>
      </c>
      <c r="T32" s="45">
        <v>4</v>
      </c>
      <c r="U32" s="47">
        <v>3.1</v>
      </c>
      <c r="V32" s="45">
        <v>26</v>
      </c>
      <c r="W32" s="47">
        <v>83.2</v>
      </c>
      <c r="X32" s="45">
        <v>800</v>
      </c>
      <c r="Y32" s="47">
        <v>1020.8</v>
      </c>
      <c r="Z32" s="45">
        <v>1848</v>
      </c>
      <c r="AA32" s="47">
        <v>4529.3999999999996</v>
      </c>
      <c r="AB32" s="45">
        <v>4003</v>
      </c>
      <c r="AC32" s="47">
        <v>4522.3</v>
      </c>
      <c r="AD32" s="45">
        <v>53</v>
      </c>
      <c r="AE32" s="47">
        <v>95.1</v>
      </c>
      <c r="AF32" s="45">
        <v>1559</v>
      </c>
      <c r="AG32" s="47">
        <v>1980.5</v>
      </c>
      <c r="AH32" s="45">
        <v>4532</v>
      </c>
      <c r="AI32" s="47">
        <v>4817.7</v>
      </c>
      <c r="AJ32" s="45">
        <v>590</v>
      </c>
      <c r="AK32" s="47">
        <v>1362.1</v>
      </c>
      <c r="AL32" s="45">
        <v>1027</v>
      </c>
      <c r="AM32" s="47">
        <v>1392.1</v>
      </c>
      <c r="AN32" s="45">
        <v>2484</v>
      </c>
      <c r="AO32" s="47">
        <v>3117.4</v>
      </c>
      <c r="AP32" s="45">
        <v>1481</v>
      </c>
      <c r="AQ32" s="47">
        <v>2658.5</v>
      </c>
      <c r="AR32" s="45">
        <v>1174</v>
      </c>
      <c r="AS32" s="47">
        <v>2071.8000000000002</v>
      </c>
      <c r="AT32" s="45">
        <v>638</v>
      </c>
      <c r="AU32" s="47">
        <v>1349.3</v>
      </c>
      <c r="AV32" s="45">
        <v>3</v>
      </c>
      <c r="AW32" s="47">
        <v>11.3</v>
      </c>
      <c r="AX32" s="46">
        <v>23</v>
      </c>
      <c r="AY32" s="47">
        <v>72.400000000000006</v>
      </c>
    </row>
    <row r="33" spans="1:51" ht="10.5" customHeight="1">
      <c r="A33" s="54" t="s">
        <v>110</v>
      </c>
      <c r="B33" s="55">
        <f>SUM(B29:B32)</f>
        <v>123</v>
      </c>
      <c r="C33" s="56">
        <f t="shared" ref="C33:AY33" si="4">SUM(C29:C32)</f>
        <v>248.5</v>
      </c>
      <c r="D33" s="55">
        <f t="shared" si="4"/>
        <v>905</v>
      </c>
      <c r="E33" s="56">
        <f t="shared" si="4"/>
        <v>1000.0999999999999</v>
      </c>
      <c r="F33" s="55">
        <f t="shared" si="4"/>
        <v>2678</v>
      </c>
      <c r="G33" s="56">
        <f t="shared" si="4"/>
        <v>5010.1000000000004</v>
      </c>
      <c r="H33" s="55">
        <f t="shared" si="4"/>
        <v>4326</v>
      </c>
      <c r="I33" s="56">
        <f t="shared" si="4"/>
        <v>4843.8</v>
      </c>
      <c r="J33" s="55">
        <f t="shared" si="4"/>
        <v>879</v>
      </c>
      <c r="K33" s="56">
        <f t="shared" si="4"/>
        <v>1092.0999999999999</v>
      </c>
      <c r="L33" s="55">
        <f t="shared" si="4"/>
        <v>2794</v>
      </c>
      <c r="M33" s="56">
        <f t="shared" si="4"/>
        <v>4682.6000000000004</v>
      </c>
      <c r="N33" s="55">
        <f t="shared" si="4"/>
        <v>3041</v>
      </c>
      <c r="O33" s="56">
        <f t="shared" si="4"/>
        <v>3730.3999999999996</v>
      </c>
      <c r="P33" s="55">
        <f t="shared" si="4"/>
        <v>3184</v>
      </c>
      <c r="Q33" s="56">
        <f t="shared" si="4"/>
        <v>3299.5</v>
      </c>
      <c r="R33" s="55">
        <f t="shared" si="4"/>
        <v>20</v>
      </c>
      <c r="S33" s="56">
        <f t="shared" si="4"/>
        <v>10.1</v>
      </c>
      <c r="T33" s="55">
        <f t="shared" si="4"/>
        <v>4</v>
      </c>
      <c r="U33" s="56">
        <f t="shared" si="4"/>
        <v>3.1</v>
      </c>
      <c r="V33" s="55">
        <f t="shared" si="4"/>
        <v>26</v>
      </c>
      <c r="W33" s="56">
        <f t="shared" si="4"/>
        <v>83.2</v>
      </c>
      <c r="X33" s="55">
        <f t="shared" si="4"/>
        <v>800</v>
      </c>
      <c r="Y33" s="56">
        <f t="shared" si="4"/>
        <v>1020.8</v>
      </c>
      <c r="Z33" s="55">
        <f t="shared" si="4"/>
        <v>1848</v>
      </c>
      <c r="AA33" s="56">
        <f t="shared" si="4"/>
        <v>4529.3999999999996</v>
      </c>
      <c r="AB33" s="55">
        <f t="shared" si="4"/>
        <v>4003</v>
      </c>
      <c r="AC33" s="56">
        <f t="shared" si="4"/>
        <v>4522.3</v>
      </c>
      <c r="AD33" s="55">
        <f t="shared" si="4"/>
        <v>53</v>
      </c>
      <c r="AE33" s="56">
        <f t="shared" si="4"/>
        <v>95.1</v>
      </c>
      <c r="AF33" s="55">
        <f t="shared" si="4"/>
        <v>1559</v>
      </c>
      <c r="AG33" s="56">
        <f t="shared" si="4"/>
        <v>1980.5</v>
      </c>
      <c r="AH33" s="55">
        <f t="shared" si="4"/>
        <v>4532</v>
      </c>
      <c r="AI33" s="56">
        <f t="shared" si="4"/>
        <v>4817.7</v>
      </c>
      <c r="AJ33" s="55">
        <f t="shared" si="4"/>
        <v>590</v>
      </c>
      <c r="AK33" s="56">
        <f t="shared" si="4"/>
        <v>1362.1</v>
      </c>
      <c r="AL33" s="55">
        <f t="shared" si="4"/>
        <v>1027</v>
      </c>
      <c r="AM33" s="56">
        <f t="shared" si="4"/>
        <v>1392.1</v>
      </c>
      <c r="AN33" s="55">
        <f t="shared" si="4"/>
        <v>2491</v>
      </c>
      <c r="AO33" s="56">
        <f t="shared" si="4"/>
        <v>3126.2000000000003</v>
      </c>
      <c r="AP33" s="55">
        <f t="shared" si="4"/>
        <v>1503</v>
      </c>
      <c r="AQ33" s="56">
        <f t="shared" si="4"/>
        <v>2688.2</v>
      </c>
      <c r="AR33" s="55">
        <f t="shared" si="4"/>
        <v>1177</v>
      </c>
      <c r="AS33" s="56">
        <f t="shared" si="4"/>
        <v>2077.2000000000003</v>
      </c>
      <c r="AT33" s="55">
        <f t="shared" si="4"/>
        <v>638</v>
      </c>
      <c r="AU33" s="56">
        <f t="shared" si="4"/>
        <v>1349.3</v>
      </c>
      <c r="AV33" s="55">
        <f t="shared" si="4"/>
        <v>3</v>
      </c>
      <c r="AW33" s="56">
        <f t="shared" si="4"/>
        <v>11.3</v>
      </c>
      <c r="AX33" s="57">
        <f t="shared" si="4"/>
        <v>23</v>
      </c>
      <c r="AY33" s="56">
        <f t="shared" si="4"/>
        <v>72.400000000000006</v>
      </c>
    </row>
    <row r="34" spans="1:51" ht="10.5" customHeight="1">
      <c r="A34" s="49" t="s">
        <v>111</v>
      </c>
      <c r="B34" s="45">
        <v>1</v>
      </c>
      <c r="C34" s="47">
        <v>5</v>
      </c>
      <c r="D34" s="45"/>
      <c r="E34" s="47"/>
      <c r="F34" s="45"/>
      <c r="G34" s="47"/>
      <c r="H34" s="45"/>
      <c r="I34" s="47"/>
      <c r="J34" s="45"/>
      <c r="K34" s="47"/>
      <c r="L34" s="45"/>
      <c r="M34" s="47"/>
      <c r="N34" s="45"/>
      <c r="O34" s="47"/>
      <c r="P34" s="45"/>
      <c r="Q34" s="47"/>
      <c r="R34" s="45"/>
      <c r="S34" s="47"/>
      <c r="T34" s="45"/>
      <c r="U34" s="47"/>
      <c r="V34" s="45"/>
      <c r="W34" s="47"/>
      <c r="X34" s="45"/>
      <c r="Y34" s="47"/>
      <c r="Z34" s="45"/>
      <c r="AA34" s="47"/>
      <c r="AB34" s="45"/>
      <c r="AC34" s="47"/>
      <c r="AD34" s="45"/>
      <c r="AE34" s="47"/>
      <c r="AF34" s="45"/>
      <c r="AG34" s="47"/>
      <c r="AH34" s="45"/>
      <c r="AI34" s="47"/>
      <c r="AJ34" s="45"/>
      <c r="AK34" s="47"/>
      <c r="AL34" s="45"/>
      <c r="AM34" s="47"/>
      <c r="AN34" s="45"/>
      <c r="AO34" s="47"/>
      <c r="AP34" s="45"/>
      <c r="AQ34" s="47"/>
      <c r="AR34" s="45"/>
      <c r="AS34" s="47"/>
      <c r="AT34" s="45"/>
      <c r="AU34" s="47"/>
      <c r="AV34" s="45"/>
      <c r="AW34" s="47"/>
      <c r="AX34" s="46"/>
      <c r="AY34" s="47"/>
    </row>
    <row r="35" spans="1:51" ht="10.5" customHeight="1">
      <c r="A35" s="54" t="s">
        <v>112</v>
      </c>
      <c r="B35" s="55">
        <f>B26+B33+B34</f>
        <v>324</v>
      </c>
      <c r="C35" s="56">
        <f t="shared" ref="C35:AY35" si="5">C26+C33+C34</f>
        <v>4608.5</v>
      </c>
      <c r="D35" s="55">
        <f t="shared" si="5"/>
        <v>1192</v>
      </c>
      <c r="E35" s="56">
        <f t="shared" si="5"/>
        <v>4196.5999999999995</v>
      </c>
      <c r="F35" s="55">
        <f t="shared" si="5"/>
        <v>3558</v>
      </c>
      <c r="G35" s="56">
        <f t="shared" si="5"/>
        <v>17215.199999999997</v>
      </c>
      <c r="H35" s="55">
        <f t="shared" si="5"/>
        <v>5448</v>
      </c>
      <c r="I35" s="56">
        <f t="shared" si="5"/>
        <v>22296.400000000001</v>
      </c>
      <c r="J35" s="55">
        <f t="shared" si="5"/>
        <v>1386</v>
      </c>
      <c r="K35" s="56">
        <f t="shared" si="5"/>
        <v>7468.1999999999989</v>
      </c>
      <c r="L35" s="55">
        <f t="shared" si="5"/>
        <v>3987</v>
      </c>
      <c r="M35" s="56">
        <f t="shared" si="5"/>
        <v>23272.700000000004</v>
      </c>
      <c r="N35" s="55">
        <f t="shared" si="5"/>
        <v>4291</v>
      </c>
      <c r="O35" s="56">
        <f t="shared" si="5"/>
        <v>21964.200000000004</v>
      </c>
      <c r="P35" s="55">
        <f t="shared" si="5"/>
        <v>3890</v>
      </c>
      <c r="Q35" s="56">
        <f t="shared" si="5"/>
        <v>13964.900000000001</v>
      </c>
      <c r="R35" s="55">
        <f t="shared" si="5"/>
        <v>25</v>
      </c>
      <c r="S35" s="56">
        <f t="shared" si="5"/>
        <v>29.700000000000003</v>
      </c>
      <c r="T35" s="55">
        <f t="shared" si="5"/>
        <v>16</v>
      </c>
      <c r="U35" s="56">
        <f t="shared" si="5"/>
        <v>170.5</v>
      </c>
      <c r="V35" s="55">
        <f t="shared" si="5"/>
        <v>51</v>
      </c>
      <c r="W35" s="56">
        <f t="shared" si="5"/>
        <v>431.5</v>
      </c>
      <c r="X35" s="55">
        <f t="shared" si="5"/>
        <v>1318</v>
      </c>
      <c r="Y35" s="56">
        <f t="shared" si="5"/>
        <v>8710.7000000000007</v>
      </c>
      <c r="Z35" s="55">
        <f t="shared" si="5"/>
        <v>3042</v>
      </c>
      <c r="AA35" s="56">
        <f t="shared" si="5"/>
        <v>23168.699999999997</v>
      </c>
      <c r="AB35" s="55">
        <f t="shared" si="5"/>
        <v>5380</v>
      </c>
      <c r="AC35" s="56">
        <f t="shared" si="5"/>
        <v>23515.800000000003</v>
      </c>
      <c r="AD35" s="55">
        <f t="shared" si="5"/>
        <v>94</v>
      </c>
      <c r="AE35" s="56">
        <f t="shared" si="5"/>
        <v>425.30000000000007</v>
      </c>
      <c r="AF35" s="55">
        <f t="shared" si="5"/>
        <v>2045</v>
      </c>
      <c r="AG35" s="56">
        <f t="shared" si="5"/>
        <v>9761.5999999999985</v>
      </c>
      <c r="AH35" s="55">
        <f t="shared" si="5"/>
        <v>5678</v>
      </c>
      <c r="AI35" s="56">
        <f t="shared" si="5"/>
        <v>18219</v>
      </c>
      <c r="AJ35" s="55">
        <f t="shared" si="5"/>
        <v>975</v>
      </c>
      <c r="AK35" s="56">
        <f t="shared" si="5"/>
        <v>7802</v>
      </c>
      <c r="AL35" s="55">
        <f t="shared" si="5"/>
        <v>1541</v>
      </c>
      <c r="AM35" s="56">
        <f t="shared" si="5"/>
        <v>10987.8</v>
      </c>
      <c r="AN35" s="55">
        <f t="shared" si="5"/>
        <v>3286</v>
      </c>
      <c r="AO35" s="56">
        <f t="shared" si="5"/>
        <v>10015.300000000001</v>
      </c>
      <c r="AP35" s="55">
        <f t="shared" si="5"/>
        <v>2300</v>
      </c>
      <c r="AQ35" s="56">
        <f t="shared" si="5"/>
        <v>10257.799999999999</v>
      </c>
      <c r="AR35" s="55">
        <f t="shared" si="5"/>
        <v>1812</v>
      </c>
      <c r="AS35" s="56">
        <f t="shared" si="5"/>
        <v>10866.7</v>
      </c>
      <c r="AT35" s="55">
        <f t="shared" si="5"/>
        <v>936</v>
      </c>
      <c r="AU35" s="56">
        <f t="shared" si="5"/>
        <v>3551</v>
      </c>
      <c r="AV35" s="55">
        <f t="shared" si="5"/>
        <v>7</v>
      </c>
      <c r="AW35" s="56">
        <f t="shared" si="5"/>
        <v>31.5</v>
      </c>
      <c r="AX35" s="57">
        <f t="shared" si="5"/>
        <v>38</v>
      </c>
      <c r="AY35" s="56">
        <f t="shared" si="5"/>
        <v>207.3</v>
      </c>
    </row>
  </sheetData>
  <mergeCells count="25">
    <mergeCell ref="J1:K1"/>
    <mergeCell ref="L1:M1"/>
    <mergeCell ref="N1:O1"/>
    <mergeCell ref="P1:Q1"/>
    <mergeCell ref="B1:C1"/>
    <mergeCell ref="D1:E1"/>
    <mergeCell ref="F1:G1"/>
    <mergeCell ref="H1:I1"/>
    <mergeCell ref="Z1:AA1"/>
    <mergeCell ref="AB1:AC1"/>
    <mergeCell ref="AD1:AE1"/>
    <mergeCell ref="AF1:AG1"/>
    <mergeCell ref="R1:S1"/>
    <mergeCell ref="T1:U1"/>
    <mergeCell ref="V1:W1"/>
    <mergeCell ref="X1:Y1"/>
    <mergeCell ref="AX1:AY1"/>
    <mergeCell ref="AP1:AQ1"/>
    <mergeCell ref="AR1:AS1"/>
    <mergeCell ref="AT1:AU1"/>
    <mergeCell ref="AV1:AW1"/>
    <mergeCell ref="AH1:AI1"/>
    <mergeCell ref="AJ1:AK1"/>
    <mergeCell ref="AL1:AM1"/>
    <mergeCell ref="AN1:AO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L25" sqref="L25"/>
    </sheetView>
  </sheetViews>
  <sheetFormatPr baseColWidth="10" defaultRowHeight="11.25" customHeight="1"/>
  <cols>
    <col min="1" max="1" width="23" customWidth="1"/>
    <col min="2" max="2" width="4.6640625" customWidth="1"/>
    <col min="3" max="3" width="6.83203125" customWidth="1"/>
    <col min="4" max="4" width="4.33203125" customWidth="1"/>
    <col min="5" max="5" width="6.1640625" customWidth="1"/>
    <col min="6" max="6" width="5" customWidth="1"/>
    <col min="7" max="7" width="6.5" customWidth="1"/>
    <col min="8" max="8" width="4.5" customWidth="1"/>
    <col min="9" max="9" width="6.6640625" customWidth="1"/>
    <col min="10" max="10" width="4.5" customWidth="1"/>
    <col min="11" max="11" width="7.6640625" customWidth="1"/>
  </cols>
  <sheetData>
    <row r="1" spans="1:11" ht="11.25" customHeight="1">
      <c r="A1" s="6"/>
      <c r="B1" s="153" t="s">
        <v>32</v>
      </c>
      <c r="C1" s="152"/>
      <c r="D1" s="153" t="s">
        <v>33</v>
      </c>
      <c r="E1" s="152"/>
      <c r="F1" s="153" t="s">
        <v>34</v>
      </c>
      <c r="G1" s="152"/>
      <c r="H1" s="153" t="s">
        <v>35</v>
      </c>
      <c r="I1" s="152"/>
      <c r="J1" s="151" t="s">
        <v>36</v>
      </c>
      <c r="K1" s="152"/>
    </row>
    <row r="2" spans="1:11" ht="11.25" customHeight="1">
      <c r="A2" s="10" t="s">
        <v>78</v>
      </c>
      <c r="B2" s="63" t="s">
        <v>79</v>
      </c>
      <c r="C2" s="62" t="s">
        <v>80</v>
      </c>
      <c r="D2" s="63" t="s">
        <v>79</v>
      </c>
      <c r="E2" s="62" t="s">
        <v>80</v>
      </c>
      <c r="F2" s="63" t="s">
        <v>79</v>
      </c>
      <c r="G2" s="62" t="s">
        <v>80</v>
      </c>
      <c r="H2" s="63" t="s">
        <v>79</v>
      </c>
      <c r="I2" s="62" t="s">
        <v>80</v>
      </c>
      <c r="J2" s="61" t="s">
        <v>79</v>
      </c>
      <c r="K2" s="62" t="s">
        <v>80</v>
      </c>
    </row>
    <row r="3" spans="1:11" ht="11.25" customHeight="1">
      <c r="A3" s="2" t="s">
        <v>81</v>
      </c>
      <c r="B3" s="7">
        <v>718</v>
      </c>
      <c r="C3" s="8">
        <v>9155.5</v>
      </c>
      <c r="D3" s="7">
        <v>137</v>
      </c>
      <c r="E3" s="8">
        <v>1304.0999999999999</v>
      </c>
      <c r="F3" s="7">
        <v>117</v>
      </c>
      <c r="G3" s="8">
        <v>2741.8</v>
      </c>
      <c r="H3" s="7">
        <v>46</v>
      </c>
      <c r="I3" s="8">
        <v>1171.3</v>
      </c>
      <c r="J3" s="58">
        <v>373</v>
      </c>
      <c r="K3" s="8">
        <v>6304.9</v>
      </c>
    </row>
    <row r="4" spans="1:11" ht="11.25" customHeight="1">
      <c r="A4" s="2" t="s">
        <v>82</v>
      </c>
      <c r="B4" s="7"/>
      <c r="C4" s="8"/>
      <c r="D4" s="7"/>
      <c r="E4" s="8"/>
      <c r="F4" s="7">
        <v>1</v>
      </c>
      <c r="G4" s="8">
        <v>41</v>
      </c>
      <c r="H4" s="7"/>
      <c r="I4" s="8"/>
      <c r="J4" s="58"/>
      <c r="K4" s="8"/>
    </row>
    <row r="5" spans="1:11" ht="11.25" customHeight="1">
      <c r="A5" s="2" t="s">
        <v>83</v>
      </c>
      <c r="B5" s="7"/>
      <c r="C5" s="8"/>
      <c r="D5" s="7"/>
      <c r="E5" s="8"/>
      <c r="F5" s="7"/>
      <c r="G5" s="8"/>
      <c r="H5" s="7"/>
      <c r="I5" s="8"/>
      <c r="J5" s="58">
        <v>1</v>
      </c>
      <c r="K5" s="8">
        <v>5.4</v>
      </c>
    </row>
    <row r="6" spans="1:11" ht="11.25" customHeight="1">
      <c r="A6" s="2" t="s">
        <v>84</v>
      </c>
      <c r="B6" s="7">
        <v>4</v>
      </c>
      <c r="C6" s="8">
        <v>20.5</v>
      </c>
      <c r="D6" s="7"/>
      <c r="E6" s="8"/>
      <c r="F6" s="7">
        <v>2</v>
      </c>
      <c r="G6" s="8">
        <v>2.2999999999999998</v>
      </c>
      <c r="H6" s="7"/>
      <c r="I6" s="8"/>
      <c r="J6" s="58">
        <v>9</v>
      </c>
      <c r="K6" s="8">
        <v>72.099999999999994</v>
      </c>
    </row>
    <row r="7" spans="1:11" ht="11.25" customHeight="1">
      <c r="A7" s="2" t="s">
        <v>85</v>
      </c>
      <c r="B7" s="7">
        <v>47</v>
      </c>
      <c r="C7" s="8">
        <v>288.3</v>
      </c>
      <c r="D7" s="7">
        <v>8</v>
      </c>
      <c r="E7" s="8">
        <v>60.4</v>
      </c>
      <c r="F7" s="7">
        <v>8</v>
      </c>
      <c r="G7" s="8">
        <v>34.9</v>
      </c>
      <c r="H7" s="7">
        <v>1</v>
      </c>
      <c r="I7" s="8">
        <v>2.1</v>
      </c>
      <c r="J7" s="58">
        <v>48</v>
      </c>
      <c r="K7" s="8">
        <v>369.6</v>
      </c>
    </row>
    <row r="8" spans="1:11" ht="11.25" customHeight="1">
      <c r="A8" s="2" t="s">
        <v>86</v>
      </c>
      <c r="B8" s="7">
        <v>2</v>
      </c>
      <c r="C8" s="8">
        <v>8.1999999999999993</v>
      </c>
      <c r="D8" s="7"/>
      <c r="E8" s="8"/>
      <c r="F8" s="7"/>
      <c r="G8" s="8"/>
      <c r="H8" s="7"/>
      <c r="I8" s="8"/>
      <c r="J8" s="58"/>
      <c r="K8" s="8"/>
    </row>
    <row r="9" spans="1:11" ht="11.25" customHeight="1">
      <c r="A9" s="2" t="s">
        <v>87</v>
      </c>
      <c r="B9" s="7"/>
      <c r="C9" s="8"/>
      <c r="D9" s="7"/>
      <c r="E9" s="8"/>
      <c r="F9" s="7"/>
      <c r="G9" s="8"/>
      <c r="H9" s="7"/>
      <c r="I9" s="8"/>
      <c r="J9" s="58"/>
      <c r="K9" s="8"/>
    </row>
    <row r="10" spans="1:11" ht="11.25" customHeight="1">
      <c r="A10" s="2" t="s">
        <v>88</v>
      </c>
      <c r="B10" s="7"/>
      <c r="C10" s="8"/>
      <c r="D10" s="7"/>
      <c r="E10" s="8"/>
      <c r="F10" s="7"/>
      <c r="G10" s="8"/>
      <c r="H10" s="7"/>
      <c r="I10" s="8"/>
      <c r="J10" s="58"/>
      <c r="K10" s="8"/>
    </row>
    <row r="11" spans="1:11" ht="11.25" customHeight="1">
      <c r="A11" s="2" t="s">
        <v>89</v>
      </c>
      <c r="B11" s="7">
        <v>1</v>
      </c>
      <c r="C11" s="8">
        <v>2</v>
      </c>
      <c r="D11" s="7"/>
      <c r="E11" s="8"/>
      <c r="F11" s="7"/>
      <c r="G11" s="8"/>
      <c r="H11" s="7">
        <v>1</v>
      </c>
      <c r="I11" s="8">
        <v>0.4</v>
      </c>
      <c r="J11" s="58"/>
      <c r="K11" s="8"/>
    </row>
    <row r="12" spans="1:11" ht="11.25" customHeight="1">
      <c r="A12" s="2" t="s">
        <v>90</v>
      </c>
      <c r="B12" s="7"/>
      <c r="C12" s="8"/>
      <c r="D12" s="7"/>
      <c r="E12" s="8"/>
      <c r="F12" s="7"/>
      <c r="G12" s="8"/>
      <c r="H12" s="7"/>
      <c r="I12" s="8"/>
      <c r="J12" s="58"/>
      <c r="K12" s="8"/>
    </row>
    <row r="13" spans="1:11" ht="11.25" customHeight="1">
      <c r="A13" s="2" t="s">
        <v>91</v>
      </c>
      <c r="B13" s="7"/>
      <c r="C13" s="8"/>
      <c r="D13" s="7"/>
      <c r="E13" s="8"/>
      <c r="F13" s="7"/>
      <c r="G13" s="8"/>
      <c r="H13" s="7"/>
      <c r="I13" s="8"/>
      <c r="J13" s="58"/>
      <c r="K13" s="8"/>
    </row>
    <row r="14" spans="1:11" ht="11.25" customHeight="1">
      <c r="A14" s="2" t="s">
        <v>92</v>
      </c>
      <c r="B14" s="7"/>
      <c r="C14" s="8"/>
      <c r="D14" s="7"/>
      <c r="E14" s="8"/>
      <c r="F14" s="7"/>
      <c r="G14" s="8"/>
      <c r="H14" s="7"/>
      <c r="I14" s="8"/>
      <c r="J14" s="58"/>
      <c r="K14" s="8"/>
    </row>
    <row r="15" spans="1:11" ht="11.25" customHeight="1">
      <c r="A15" s="1" t="s">
        <v>93</v>
      </c>
      <c r="B15" s="64">
        <f>SUM(B3:B14)</f>
        <v>772</v>
      </c>
      <c r="C15" s="40">
        <f t="shared" ref="C15:K15" si="0">SUM(C3:C14)</f>
        <v>9474.5</v>
      </c>
      <c r="D15" s="64">
        <f t="shared" si="0"/>
        <v>145</v>
      </c>
      <c r="E15" s="40">
        <f t="shared" si="0"/>
        <v>1364.5</v>
      </c>
      <c r="F15" s="64">
        <f t="shared" si="0"/>
        <v>128</v>
      </c>
      <c r="G15" s="40">
        <f t="shared" si="0"/>
        <v>2820.0000000000005</v>
      </c>
      <c r="H15" s="64">
        <f t="shared" si="0"/>
        <v>48</v>
      </c>
      <c r="I15" s="40">
        <f t="shared" si="0"/>
        <v>1173.8</v>
      </c>
      <c r="J15" s="17">
        <f t="shared" si="0"/>
        <v>431</v>
      </c>
      <c r="K15" s="40">
        <f t="shared" si="0"/>
        <v>6752</v>
      </c>
    </row>
    <row r="16" spans="1:11" ht="11.25" customHeight="1">
      <c r="A16" s="2" t="s">
        <v>94</v>
      </c>
      <c r="B16" s="7"/>
      <c r="C16" s="8"/>
      <c r="D16" s="7"/>
      <c r="E16" s="8"/>
      <c r="F16" s="7"/>
      <c r="G16" s="8"/>
      <c r="H16" s="7"/>
      <c r="I16" s="8"/>
      <c r="J16" s="58"/>
      <c r="K16" s="8"/>
    </row>
    <row r="17" spans="1:11" ht="11.25" customHeight="1">
      <c r="A17" s="2" t="s">
        <v>95</v>
      </c>
      <c r="B17" s="7"/>
      <c r="C17" s="8"/>
      <c r="D17" s="7"/>
      <c r="E17" s="8"/>
      <c r="F17" s="7"/>
      <c r="G17" s="8"/>
      <c r="H17" s="7"/>
      <c r="I17" s="8"/>
      <c r="J17" s="58"/>
      <c r="K17" s="8"/>
    </row>
    <row r="18" spans="1:11" ht="11.25" customHeight="1">
      <c r="A18" s="2" t="s">
        <v>96</v>
      </c>
      <c r="B18" s="7"/>
      <c r="C18" s="8"/>
      <c r="D18" s="7"/>
      <c r="E18" s="8"/>
      <c r="F18" s="7"/>
      <c r="G18" s="8"/>
      <c r="H18" s="7"/>
      <c r="I18" s="8"/>
      <c r="J18" s="58"/>
      <c r="K18" s="8"/>
    </row>
    <row r="19" spans="1:11" ht="11.25" customHeight="1">
      <c r="A19" s="2" t="s">
        <v>97</v>
      </c>
      <c r="B19" s="7"/>
      <c r="C19" s="8"/>
      <c r="D19" s="7"/>
      <c r="E19" s="8"/>
      <c r="F19" s="7"/>
      <c r="G19" s="8"/>
      <c r="H19" s="7"/>
      <c r="I19" s="8"/>
      <c r="J19" s="58"/>
      <c r="K19" s="8"/>
    </row>
    <row r="20" spans="1:11" ht="11.25" customHeight="1">
      <c r="A20" s="2" t="s">
        <v>98</v>
      </c>
      <c r="B20" s="7"/>
      <c r="C20" s="8"/>
      <c r="D20" s="7"/>
      <c r="E20" s="8"/>
      <c r="F20" s="7"/>
      <c r="G20" s="8"/>
      <c r="H20" s="7"/>
      <c r="I20" s="8"/>
      <c r="J20" s="58"/>
      <c r="K20" s="8"/>
    </row>
    <row r="21" spans="1:11" ht="11.25" customHeight="1">
      <c r="A21" s="2" t="s">
        <v>99</v>
      </c>
      <c r="B21" s="7"/>
      <c r="C21" s="8"/>
      <c r="D21" s="7"/>
      <c r="E21" s="8"/>
      <c r="F21" s="7"/>
      <c r="G21" s="8"/>
      <c r="H21" s="7"/>
      <c r="I21" s="8"/>
      <c r="J21" s="58"/>
      <c r="K21" s="8"/>
    </row>
    <row r="22" spans="1:11" ht="11.25" customHeight="1">
      <c r="A22" s="2" t="s">
        <v>100</v>
      </c>
      <c r="B22" s="7"/>
      <c r="C22" s="8"/>
      <c r="D22" s="7"/>
      <c r="E22" s="8"/>
      <c r="F22" s="7"/>
      <c r="G22" s="8"/>
      <c r="H22" s="7"/>
      <c r="I22" s="8"/>
      <c r="J22" s="58"/>
      <c r="K22" s="8"/>
    </row>
    <row r="23" spans="1:11" ht="11.25" customHeight="1">
      <c r="A23" s="2" t="s">
        <v>101</v>
      </c>
      <c r="B23" s="7"/>
      <c r="C23" s="8"/>
      <c r="D23" s="7"/>
      <c r="E23" s="8"/>
      <c r="F23" s="7"/>
      <c r="G23" s="8"/>
      <c r="H23" s="7"/>
      <c r="I23" s="8"/>
      <c r="J23" s="58"/>
      <c r="K23" s="8"/>
    </row>
    <row r="24" spans="1:11" ht="11.25" customHeight="1">
      <c r="A24" s="2" t="s">
        <v>114</v>
      </c>
      <c r="B24" s="7"/>
      <c r="C24" s="8"/>
      <c r="D24" s="7">
        <v>1</v>
      </c>
      <c r="E24" s="8">
        <v>1.8</v>
      </c>
      <c r="F24" s="7"/>
      <c r="G24" s="8"/>
      <c r="H24" s="7"/>
      <c r="I24" s="8"/>
      <c r="J24" s="58"/>
      <c r="K24" s="8"/>
    </row>
    <row r="25" spans="1:11" ht="11.25" customHeight="1">
      <c r="A25" s="2" t="s">
        <v>102</v>
      </c>
      <c r="B25" s="7"/>
      <c r="C25" s="8"/>
      <c r="D25" s="7"/>
      <c r="E25" s="8"/>
      <c r="F25" s="7"/>
      <c r="G25" s="8"/>
      <c r="H25" s="7"/>
      <c r="I25" s="8"/>
      <c r="J25" s="58"/>
      <c r="K25" s="8"/>
    </row>
    <row r="26" spans="1:11" ht="11.25" customHeight="1">
      <c r="A26" s="2" t="s">
        <v>103</v>
      </c>
      <c r="B26" s="7"/>
      <c r="C26" s="8"/>
      <c r="D26" s="7"/>
      <c r="E26" s="8"/>
      <c r="F26" s="7"/>
      <c r="G26" s="8"/>
      <c r="H26" s="7"/>
      <c r="I26" s="8"/>
      <c r="J26" s="58"/>
      <c r="K26" s="8"/>
    </row>
    <row r="27" spans="1:11" ht="11.25" customHeight="1">
      <c r="A27" s="1" t="s">
        <v>104</v>
      </c>
      <c r="B27" s="64">
        <f>SUM(B16:B26)</f>
        <v>0</v>
      </c>
      <c r="C27" s="40">
        <f t="shared" ref="C27:K27" si="1">SUM(C16:C26)</f>
        <v>0</v>
      </c>
      <c r="D27" s="64">
        <f t="shared" si="1"/>
        <v>1</v>
      </c>
      <c r="E27" s="40">
        <f t="shared" si="1"/>
        <v>1.8</v>
      </c>
      <c r="F27" s="64">
        <f t="shared" si="1"/>
        <v>0</v>
      </c>
      <c r="G27" s="40">
        <f t="shared" si="1"/>
        <v>0</v>
      </c>
      <c r="H27" s="64">
        <f t="shared" si="1"/>
        <v>0</v>
      </c>
      <c r="I27" s="40">
        <f t="shared" si="1"/>
        <v>0</v>
      </c>
      <c r="J27" s="17">
        <f t="shared" si="1"/>
        <v>0</v>
      </c>
      <c r="K27" s="40">
        <f t="shared" si="1"/>
        <v>0</v>
      </c>
    </row>
    <row r="28" spans="1:11" ht="11.25" customHeight="1">
      <c r="A28" s="10" t="s">
        <v>105</v>
      </c>
      <c r="B28" s="18">
        <f>B15+B27</f>
        <v>772</v>
      </c>
      <c r="C28" s="60">
        <f t="shared" ref="C28:K28" si="2">C15+C27</f>
        <v>9474.5</v>
      </c>
      <c r="D28" s="18">
        <f t="shared" si="2"/>
        <v>146</v>
      </c>
      <c r="E28" s="60">
        <f t="shared" si="2"/>
        <v>1366.3</v>
      </c>
      <c r="F28" s="18">
        <f t="shared" si="2"/>
        <v>128</v>
      </c>
      <c r="G28" s="60">
        <f t="shared" si="2"/>
        <v>2820.0000000000005</v>
      </c>
      <c r="H28" s="18">
        <f t="shared" si="2"/>
        <v>48</v>
      </c>
      <c r="I28" s="60">
        <f t="shared" si="2"/>
        <v>1173.8</v>
      </c>
      <c r="J28" s="59">
        <f t="shared" si="2"/>
        <v>431</v>
      </c>
      <c r="K28" s="60">
        <f t="shared" si="2"/>
        <v>6752</v>
      </c>
    </row>
    <row r="29" spans="1:11" ht="11.25" customHeight="1">
      <c r="A29" s="2" t="s">
        <v>106</v>
      </c>
      <c r="B29" s="7"/>
      <c r="C29" s="8"/>
      <c r="D29" s="7"/>
      <c r="E29" s="8"/>
      <c r="F29" s="7"/>
      <c r="G29" s="8"/>
      <c r="H29" s="7"/>
      <c r="I29" s="8"/>
      <c r="J29" s="58"/>
      <c r="K29" s="8"/>
    </row>
    <row r="30" spans="1:11" ht="11.25" customHeight="1">
      <c r="A30" s="2" t="s">
        <v>107</v>
      </c>
      <c r="B30" s="7"/>
      <c r="C30" s="8"/>
      <c r="D30" s="7">
        <v>2</v>
      </c>
      <c r="E30" s="8">
        <v>2.4</v>
      </c>
      <c r="F30" s="7"/>
      <c r="G30" s="8"/>
      <c r="H30" s="7"/>
      <c r="I30" s="8"/>
      <c r="J30" s="58">
        <v>1</v>
      </c>
      <c r="K30" s="8">
        <v>1</v>
      </c>
    </row>
    <row r="31" spans="1:11" ht="11.25" customHeight="1">
      <c r="A31" s="2" t="s">
        <v>108</v>
      </c>
      <c r="B31" s="7"/>
      <c r="C31" s="8"/>
      <c r="D31" s="7"/>
      <c r="E31" s="8"/>
      <c r="F31" s="7"/>
      <c r="G31" s="8"/>
      <c r="H31" s="7"/>
      <c r="I31" s="8"/>
      <c r="J31" s="58">
        <v>4</v>
      </c>
      <c r="K31" s="8">
        <v>7.8</v>
      </c>
    </row>
    <row r="32" spans="1:11" ht="11.25" customHeight="1">
      <c r="A32" s="2" t="s">
        <v>109</v>
      </c>
      <c r="B32" s="7">
        <v>4702</v>
      </c>
      <c r="C32" s="8">
        <v>4673.6000000000004</v>
      </c>
      <c r="D32" s="7">
        <v>236</v>
      </c>
      <c r="E32" s="8">
        <v>430</v>
      </c>
      <c r="F32" s="7">
        <v>124</v>
      </c>
      <c r="G32" s="8">
        <v>330.4</v>
      </c>
      <c r="H32" s="7">
        <v>82</v>
      </c>
      <c r="I32" s="8">
        <v>76.7</v>
      </c>
      <c r="J32" s="58">
        <v>1028</v>
      </c>
      <c r="K32" s="8">
        <v>1346</v>
      </c>
    </row>
    <row r="33" spans="1:11" ht="11.25" customHeight="1">
      <c r="A33" s="1" t="s">
        <v>110</v>
      </c>
      <c r="B33" s="64">
        <f>SUM(B29:B32)</f>
        <v>4702</v>
      </c>
      <c r="C33" s="40">
        <f t="shared" ref="C33:K33" si="3">SUM(C29:C32)</f>
        <v>4673.6000000000004</v>
      </c>
      <c r="D33" s="64">
        <f t="shared" si="3"/>
        <v>238</v>
      </c>
      <c r="E33" s="40">
        <f t="shared" si="3"/>
        <v>432.4</v>
      </c>
      <c r="F33" s="64">
        <f t="shared" si="3"/>
        <v>124</v>
      </c>
      <c r="G33" s="40">
        <f t="shared" si="3"/>
        <v>330.4</v>
      </c>
      <c r="H33" s="64">
        <f t="shared" si="3"/>
        <v>82</v>
      </c>
      <c r="I33" s="40">
        <f t="shared" si="3"/>
        <v>76.7</v>
      </c>
      <c r="J33" s="17">
        <f t="shared" si="3"/>
        <v>1033</v>
      </c>
      <c r="K33" s="40">
        <f t="shared" si="3"/>
        <v>1354.8</v>
      </c>
    </row>
    <row r="34" spans="1:11" ht="11.25" customHeight="1">
      <c r="A34" s="6" t="s">
        <v>111</v>
      </c>
      <c r="B34" s="3"/>
      <c r="C34" s="5"/>
      <c r="D34" s="3"/>
      <c r="E34" s="5"/>
      <c r="F34" s="3"/>
      <c r="G34" s="5"/>
      <c r="H34" s="3"/>
      <c r="I34" s="5"/>
      <c r="J34" s="65"/>
      <c r="K34" s="5"/>
    </row>
    <row r="35" spans="1:11" ht="11.25" customHeight="1">
      <c r="A35" s="10" t="s">
        <v>112</v>
      </c>
      <c r="B35" s="18">
        <f>B28+B33</f>
        <v>5474</v>
      </c>
      <c r="C35" s="60">
        <f t="shared" ref="C35:K35" si="4">C28+C33</f>
        <v>14148.1</v>
      </c>
      <c r="D35" s="18">
        <f t="shared" si="4"/>
        <v>384</v>
      </c>
      <c r="E35" s="60">
        <f t="shared" si="4"/>
        <v>1798.6999999999998</v>
      </c>
      <c r="F35" s="18">
        <f t="shared" si="4"/>
        <v>252</v>
      </c>
      <c r="G35" s="60">
        <f t="shared" si="4"/>
        <v>3150.4000000000005</v>
      </c>
      <c r="H35" s="18">
        <f t="shared" si="4"/>
        <v>130</v>
      </c>
      <c r="I35" s="60">
        <f t="shared" si="4"/>
        <v>1250.5</v>
      </c>
      <c r="J35" s="59">
        <f t="shared" si="4"/>
        <v>1464</v>
      </c>
      <c r="K35" s="60">
        <f t="shared" si="4"/>
        <v>8106.8</v>
      </c>
    </row>
  </sheetData>
  <mergeCells count="5">
    <mergeCell ref="J1:K1"/>
    <mergeCell ref="B1:C1"/>
    <mergeCell ref="D1:E1"/>
    <mergeCell ref="F1:G1"/>
    <mergeCell ref="H1:I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29" sqref="G29"/>
    </sheetView>
  </sheetViews>
  <sheetFormatPr baseColWidth="10" defaultRowHeight="13"/>
  <cols>
    <col min="2" max="2" width="5.6640625" customWidth="1"/>
    <col min="3" max="4" width="5.83203125" customWidth="1"/>
    <col min="5" max="5" width="5.6640625" customWidth="1"/>
  </cols>
  <sheetData>
    <row r="1" spans="1:5">
      <c r="A1" s="30" t="s">
        <v>13</v>
      </c>
      <c r="B1" s="30" t="s">
        <v>282</v>
      </c>
      <c r="C1" s="30" t="s">
        <v>283</v>
      </c>
      <c r="D1" s="30" t="s">
        <v>284</v>
      </c>
      <c r="E1" s="30" t="s">
        <v>285</v>
      </c>
    </row>
    <row r="2" spans="1:5">
      <c r="A2" s="30" t="s">
        <v>281</v>
      </c>
      <c r="B2" s="30">
        <v>23.4</v>
      </c>
      <c r="C2" s="30">
        <v>17.600000000000001</v>
      </c>
      <c r="D2" s="30">
        <v>30</v>
      </c>
      <c r="E2" s="30">
        <v>208.5</v>
      </c>
    </row>
    <row r="3" spans="1:5">
      <c r="A3" s="30"/>
      <c r="B3" s="30" t="s">
        <v>286</v>
      </c>
      <c r="C3" s="30" t="s">
        <v>283</v>
      </c>
      <c r="D3" s="30"/>
      <c r="E3" s="30"/>
    </row>
    <row r="4" spans="1:5">
      <c r="A4" s="30" t="s">
        <v>183</v>
      </c>
      <c r="B4" s="30">
        <v>24.6</v>
      </c>
      <c r="C4" s="30">
        <v>17.899999999999999</v>
      </c>
      <c r="D4" s="30"/>
      <c r="E4" s="30"/>
    </row>
    <row r="5" spans="1:5">
      <c r="A5" s="30"/>
      <c r="B5" s="30" t="s">
        <v>283</v>
      </c>
      <c r="C5" s="30"/>
      <c r="D5" s="30"/>
      <c r="E5" s="30"/>
    </row>
    <row r="6" spans="1:5">
      <c r="A6" s="30" t="s">
        <v>181</v>
      </c>
      <c r="B6" s="30">
        <v>16.8</v>
      </c>
      <c r="C6" s="30"/>
      <c r="D6" s="30"/>
      <c r="E6" s="30"/>
    </row>
    <row r="9" spans="1:5">
      <c r="A9" s="30" t="s">
        <v>47</v>
      </c>
      <c r="B9" s="30" t="s">
        <v>287</v>
      </c>
      <c r="C9" s="30" t="s">
        <v>288</v>
      </c>
      <c r="D9" s="30" t="s">
        <v>289</v>
      </c>
    </row>
    <row r="10" spans="1:5">
      <c r="A10" s="72" t="s">
        <v>182</v>
      </c>
      <c r="B10" s="72">
        <v>22.8</v>
      </c>
      <c r="C10" s="72">
        <v>11.4</v>
      </c>
      <c r="D10" s="67">
        <v>29.9</v>
      </c>
    </row>
    <row r="11" spans="1:5">
      <c r="A11" s="73"/>
      <c r="B11" s="73">
        <v>22.7</v>
      </c>
      <c r="C11" s="73">
        <v>11.1</v>
      </c>
      <c r="D11" s="71">
        <v>30.4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opLeftCell="A14" workbookViewId="0">
      <selection activeCell="K62" sqref="K62"/>
    </sheetView>
  </sheetViews>
  <sheetFormatPr baseColWidth="10" defaultColWidth="11.5" defaultRowHeight="7.5" customHeight="1"/>
  <cols>
    <col min="1" max="1" width="11" style="33" customWidth="1"/>
    <col min="2" max="2" width="4.5" style="33" customWidth="1"/>
    <col min="3" max="3" width="5.5" style="33" customWidth="1"/>
    <col min="4" max="4" width="3.6640625" style="33" customWidth="1"/>
    <col min="5" max="5" width="4.83203125" style="33" customWidth="1"/>
    <col min="6" max="6" width="4.1640625" style="33" customWidth="1"/>
    <col min="7" max="7" width="4.83203125" style="33" customWidth="1"/>
    <col min="8" max="8" width="2.6640625" style="33" customWidth="1"/>
    <col min="9" max="9" width="4.5" style="33" customWidth="1"/>
    <col min="10" max="10" width="3.6640625" style="33" customWidth="1"/>
    <col min="11" max="11" width="4.6640625" style="33" customWidth="1"/>
    <col min="12" max="12" width="3.5" style="33" customWidth="1"/>
    <col min="13" max="13" width="5.5" style="33" customWidth="1"/>
    <col min="14" max="14" width="2.5" style="33" customWidth="1"/>
    <col min="15" max="15" width="4.33203125" style="33" customWidth="1"/>
    <col min="16" max="16" width="2.5" style="33" customWidth="1"/>
    <col min="17" max="17" width="4.83203125" style="33" customWidth="1"/>
    <col min="18" max="18" width="4" style="33" customWidth="1"/>
    <col min="19" max="19" width="5" style="33" customWidth="1"/>
    <col min="20" max="20" width="3.5" style="33" customWidth="1"/>
    <col min="21" max="21" width="5.1640625" style="33" customWidth="1"/>
    <col min="22" max="22" width="2.83203125" style="33" customWidth="1"/>
    <col min="23" max="23" width="4.5" style="33" customWidth="1"/>
    <col min="24" max="24" width="3.1640625" style="33" customWidth="1"/>
    <col min="25" max="25" width="5.5" style="33" customWidth="1"/>
    <col min="26" max="26" width="3.83203125" style="33" customWidth="1"/>
    <col min="27" max="27" width="4.83203125" style="33" customWidth="1"/>
    <col min="28" max="28" width="3.5" style="33" customWidth="1"/>
    <col min="29" max="29" width="5" style="33" customWidth="1"/>
    <col min="30" max="30" width="3.83203125" style="33" customWidth="1"/>
    <col min="31" max="31" width="6" style="33" customWidth="1"/>
    <col min="32" max="32" width="3.5" style="33" customWidth="1"/>
    <col min="33" max="33" width="5.83203125" style="33" customWidth="1"/>
    <col min="34" max="63" width="6.5" style="33" customWidth="1"/>
    <col min="64" max="16384" width="11.5" style="33"/>
  </cols>
  <sheetData>
    <row r="1" spans="1:33" ht="7.5" customHeight="1">
      <c r="A1" s="81"/>
      <c r="B1" s="84" t="s">
        <v>13</v>
      </c>
      <c r="C1" s="75"/>
      <c r="D1" s="84" t="s">
        <v>22</v>
      </c>
      <c r="E1" s="75"/>
      <c r="F1" s="84" t="s">
        <v>6</v>
      </c>
      <c r="G1" s="75"/>
      <c r="H1" s="84" t="s">
        <v>8</v>
      </c>
      <c r="I1" s="75"/>
      <c r="J1" s="84" t="s">
        <v>11</v>
      </c>
      <c r="K1" s="75"/>
      <c r="L1" s="84" t="s">
        <v>12</v>
      </c>
      <c r="M1" s="75"/>
      <c r="N1" s="84" t="s">
        <v>15</v>
      </c>
      <c r="O1" s="75"/>
      <c r="P1" s="84" t="s">
        <v>17</v>
      </c>
      <c r="Q1" s="75"/>
      <c r="R1" s="84" t="s">
        <v>18</v>
      </c>
      <c r="S1" s="75"/>
      <c r="T1" s="84" t="s">
        <v>20</v>
      </c>
      <c r="U1" s="75"/>
      <c r="V1" s="84" t="s">
        <v>23</v>
      </c>
      <c r="W1" s="75"/>
      <c r="X1" s="84" t="s">
        <v>24</v>
      </c>
      <c r="Y1" s="75"/>
      <c r="Z1" s="84" t="s">
        <v>27</v>
      </c>
      <c r="AA1" s="75"/>
      <c r="AB1" s="84" t="s">
        <v>30</v>
      </c>
      <c r="AC1" s="75"/>
      <c r="AD1" s="84" t="s">
        <v>25</v>
      </c>
      <c r="AE1" s="75"/>
      <c r="AF1" s="74" t="s">
        <v>9</v>
      </c>
      <c r="AG1" s="75"/>
    </row>
    <row r="2" spans="1:33" ht="7.5" customHeight="1">
      <c r="A2" s="86"/>
      <c r="B2" s="87" t="s">
        <v>79</v>
      </c>
      <c r="C2" s="88" t="s">
        <v>80</v>
      </c>
      <c r="D2" s="87" t="s">
        <v>79</v>
      </c>
      <c r="E2" s="88" t="s">
        <v>80</v>
      </c>
      <c r="F2" s="87" t="s">
        <v>79</v>
      </c>
      <c r="G2" s="88" t="s">
        <v>80</v>
      </c>
      <c r="H2" s="87" t="s">
        <v>79</v>
      </c>
      <c r="I2" s="88" t="s">
        <v>80</v>
      </c>
      <c r="J2" s="87" t="s">
        <v>79</v>
      </c>
      <c r="K2" s="88" t="s">
        <v>80</v>
      </c>
      <c r="L2" s="87" t="s">
        <v>79</v>
      </c>
      <c r="M2" s="88" t="s">
        <v>80</v>
      </c>
      <c r="N2" s="87" t="s">
        <v>79</v>
      </c>
      <c r="O2" s="88" t="s">
        <v>80</v>
      </c>
      <c r="P2" s="87" t="s">
        <v>79</v>
      </c>
      <c r="Q2" s="88" t="s">
        <v>80</v>
      </c>
      <c r="R2" s="87" t="s">
        <v>79</v>
      </c>
      <c r="S2" s="88" t="s">
        <v>80</v>
      </c>
      <c r="T2" s="87" t="s">
        <v>79</v>
      </c>
      <c r="U2" s="88" t="s">
        <v>80</v>
      </c>
      <c r="V2" s="87" t="s">
        <v>79</v>
      </c>
      <c r="W2" s="88" t="s">
        <v>80</v>
      </c>
      <c r="X2" s="87" t="s">
        <v>79</v>
      </c>
      <c r="Y2" s="88" t="s">
        <v>80</v>
      </c>
      <c r="Z2" s="87" t="s">
        <v>79</v>
      </c>
      <c r="AA2" s="88" t="s">
        <v>80</v>
      </c>
      <c r="AB2" s="87" t="s">
        <v>79</v>
      </c>
      <c r="AC2" s="88" t="s">
        <v>80</v>
      </c>
      <c r="AD2" s="87" t="s">
        <v>79</v>
      </c>
      <c r="AE2" s="88" t="s">
        <v>80</v>
      </c>
      <c r="AF2" s="89" t="s">
        <v>79</v>
      </c>
      <c r="AG2" s="88" t="s">
        <v>80</v>
      </c>
    </row>
    <row r="3" spans="1:33" ht="7.5" customHeight="1">
      <c r="A3" s="82" t="s">
        <v>115</v>
      </c>
      <c r="B3" s="76">
        <v>2</v>
      </c>
      <c r="C3" s="78">
        <v>53.7</v>
      </c>
      <c r="D3" s="76"/>
      <c r="E3" s="78"/>
      <c r="F3" s="76">
        <v>1</v>
      </c>
      <c r="G3" s="78">
        <v>19.100000000000001</v>
      </c>
      <c r="H3" s="76"/>
      <c r="I3" s="78"/>
      <c r="J3" s="76"/>
      <c r="K3" s="78"/>
      <c r="L3" s="76">
        <v>1</v>
      </c>
      <c r="M3" s="78">
        <v>3</v>
      </c>
      <c r="N3" s="76"/>
      <c r="O3" s="78"/>
      <c r="P3" s="76"/>
      <c r="Q3" s="78"/>
      <c r="R3" s="76">
        <v>4</v>
      </c>
      <c r="S3" s="78">
        <v>12.2</v>
      </c>
      <c r="T3" s="76"/>
      <c r="U3" s="78"/>
      <c r="V3" s="76"/>
      <c r="W3" s="78"/>
      <c r="X3" s="76">
        <v>1</v>
      </c>
      <c r="Y3" s="78">
        <v>3.6</v>
      </c>
      <c r="Z3" s="76">
        <v>8</v>
      </c>
      <c r="AA3" s="78">
        <v>90.7</v>
      </c>
      <c r="AB3" s="76"/>
      <c r="AC3" s="78"/>
      <c r="AD3" s="76"/>
      <c r="AE3" s="78"/>
      <c r="AF3" s="77">
        <v>1</v>
      </c>
      <c r="AG3" s="78">
        <v>1.9</v>
      </c>
    </row>
    <row r="4" spans="1:33" ht="7.5" customHeight="1">
      <c r="A4" s="82" t="s">
        <v>116</v>
      </c>
      <c r="B4" s="76">
        <v>164</v>
      </c>
      <c r="C4" s="78">
        <v>1005.6</v>
      </c>
      <c r="D4" s="76">
        <v>54</v>
      </c>
      <c r="E4" s="78">
        <v>502.7</v>
      </c>
      <c r="F4" s="76">
        <v>141</v>
      </c>
      <c r="G4" s="78">
        <v>866.2</v>
      </c>
      <c r="H4" s="76">
        <v>3</v>
      </c>
      <c r="I4" s="78">
        <v>20</v>
      </c>
      <c r="J4" s="76">
        <v>5</v>
      </c>
      <c r="K4" s="78">
        <v>31</v>
      </c>
      <c r="L4" s="76">
        <v>73</v>
      </c>
      <c r="M4" s="78">
        <v>328.6</v>
      </c>
      <c r="N4" s="76">
        <v>13</v>
      </c>
      <c r="O4" s="78">
        <v>53.3</v>
      </c>
      <c r="P4" s="76">
        <v>4</v>
      </c>
      <c r="Q4" s="78">
        <v>8.1999999999999993</v>
      </c>
      <c r="R4" s="76">
        <v>245</v>
      </c>
      <c r="S4" s="78">
        <v>912.6</v>
      </c>
      <c r="T4" s="76">
        <v>21</v>
      </c>
      <c r="U4" s="78">
        <v>137.5</v>
      </c>
      <c r="V4" s="76">
        <v>3</v>
      </c>
      <c r="W4" s="78">
        <v>26.2</v>
      </c>
      <c r="X4" s="76">
        <v>13</v>
      </c>
      <c r="Y4" s="78">
        <v>81.7</v>
      </c>
      <c r="Z4" s="76">
        <v>101</v>
      </c>
      <c r="AA4" s="78">
        <v>687.2</v>
      </c>
      <c r="AB4" s="76">
        <v>97</v>
      </c>
      <c r="AC4" s="78">
        <v>753</v>
      </c>
      <c r="AD4" s="76">
        <v>107</v>
      </c>
      <c r="AE4" s="78">
        <v>1274.7</v>
      </c>
      <c r="AF4" s="77">
        <v>96</v>
      </c>
      <c r="AG4" s="78">
        <v>914</v>
      </c>
    </row>
    <row r="5" spans="1:33" ht="7.5" customHeight="1">
      <c r="A5" s="82" t="s">
        <v>117</v>
      </c>
      <c r="B5" s="76">
        <v>14</v>
      </c>
      <c r="C5" s="78">
        <v>252.8</v>
      </c>
      <c r="D5" s="76">
        <v>5</v>
      </c>
      <c r="E5" s="78">
        <v>126</v>
      </c>
      <c r="F5" s="76">
        <v>13</v>
      </c>
      <c r="G5" s="78">
        <v>197.7</v>
      </c>
      <c r="H5" s="76"/>
      <c r="I5" s="78"/>
      <c r="J5" s="76">
        <v>2</v>
      </c>
      <c r="K5" s="78">
        <v>39.1</v>
      </c>
      <c r="L5" s="76">
        <v>3</v>
      </c>
      <c r="M5" s="78">
        <v>68.3</v>
      </c>
      <c r="N5" s="76">
        <v>2</v>
      </c>
      <c r="O5" s="78">
        <v>23.2</v>
      </c>
      <c r="P5" s="76">
        <v>1</v>
      </c>
      <c r="Q5" s="78">
        <v>4.5999999999999996</v>
      </c>
      <c r="R5" s="76">
        <v>22</v>
      </c>
      <c r="S5" s="78">
        <v>335.4</v>
      </c>
      <c r="T5" s="76">
        <v>4</v>
      </c>
      <c r="U5" s="78">
        <v>90.6</v>
      </c>
      <c r="V5" s="76"/>
      <c r="W5" s="78"/>
      <c r="X5" s="76">
        <v>5</v>
      </c>
      <c r="Y5" s="78">
        <v>93.4</v>
      </c>
      <c r="Z5" s="76">
        <v>7</v>
      </c>
      <c r="AA5" s="78">
        <v>104.3</v>
      </c>
      <c r="AB5" s="76">
        <v>19</v>
      </c>
      <c r="AC5" s="78">
        <v>315</v>
      </c>
      <c r="AD5" s="76">
        <v>40</v>
      </c>
      <c r="AE5" s="78">
        <v>634.20000000000005</v>
      </c>
      <c r="AF5" s="77">
        <v>20</v>
      </c>
      <c r="AG5" s="78">
        <v>371.3</v>
      </c>
    </row>
    <row r="6" spans="1:33" ht="7.5" customHeight="1">
      <c r="A6" s="82" t="s">
        <v>118</v>
      </c>
      <c r="B6" s="76">
        <v>10</v>
      </c>
      <c r="C6" s="78">
        <v>46.9</v>
      </c>
      <c r="D6" s="76">
        <v>12</v>
      </c>
      <c r="E6" s="78">
        <v>94.8</v>
      </c>
      <c r="F6" s="76">
        <v>11</v>
      </c>
      <c r="G6" s="78">
        <v>88.6</v>
      </c>
      <c r="H6" s="76"/>
      <c r="I6" s="78"/>
      <c r="J6" s="76">
        <v>1</v>
      </c>
      <c r="K6" s="78">
        <v>1.5</v>
      </c>
      <c r="L6" s="76">
        <v>7</v>
      </c>
      <c r="M6" s="78">
        <v>47.8</v>
      </c>
      <c r="N6" s="76">
        <v>2</v>
      </c>
      <c r="O6" s="78">
        <v>17.7</v>
      </c>
      <c r="P6" s="76">
        <v>2</v>
      </c>
      <c r="Q6" s="78">
        <v>17.7</v>
      </c>
      <c r="R6" s="76">
        <v>34</v>
      </c>
      <c r="S6" s="78">
        <v>217.9</v>
      </c>
      <c r="T6" s="76">
        <v>4</v>
      </c>
      <c r="U6" s="78">
        <v>16.7</v>
      </c>
      <c r="V6" s="76"/>
      <c r="W6" s="78"/>
      <c r="X6" s="76">
        <v>2</v>
      </c>
      <c r="Y6" s="78">
        <v>18.899999999999999</v>
      </c>
      <c r="Z6" s="76">
        <v>1</v>
      </c>
      <c r="AA6" s="78">
        <v>1.8</v>
      </c>
      <c r="AB6" s="76">
        <v>14</v>
      </c>
      <c r="AC6" s="78">
        <v>139.19999999999999</v>
      </c>
      <c r="AD6" s="76">
        <v>23</v>
      </c>
      <c r="AE6" s="78">
        <v>194</v>
      </c>
      <c r="AF6" s="77">
        <v>5</v>
      </c>
      <c r="AG6" s="78">
        <v>28.5</v>
      </c>
    </row>
    <row r="7" spans="1:33" ht="7.5" customHeight="1">
      <c r="A7" s="82" t="s">
        <v>119</v>
      </c>
      <c r="B7" s="76">
        <v>17</v>
      </c>
      <c r="C7" s="78">
        <v>45.2</v>
      </c>
      <c r="D7" s="76">
        <v>4</v>
      </c>
      <c r="E7" s="78">
        <v>9.8000000000000007</v>
      </c>
      <c r="F7" s="76">
        <v>22</v>
      </c>
      <c r="G7" s="78">
        <v>74.900000000000006</v>
      </c>
      <c r="H7" s="76">
        <v>1</v>
      </c>
      <c r="I7" s="78">
        <v>2.2000000000000002</v>
      </c>
      <c r="J7" s="76"/>
      <c r="K7" s="78"/>
      <c r="L7" s="76">
        <v>2</v>
      </c>
      <c r="M7" s="78">
        <v>3</v>
      </c>
      <c r="N7" s="76">
        <v>1</v>
      </c>
      <c r="O7" s="78">
        <v>0.3</v>
      </c>
      <c r="P7" s="76"/>
      <c r="Q7" s="78"/>
      <c r="R7" s="76">
        <v>23</v>
      </c>
      <c r="S7" s="78">
        <v>100.6</v>
      </c>
      <c r="T7" s="76"/>
      <c r="U7" s="78"/>
      <c r="V7" s="76">
        <v>6</v>
      </c>
      <c r="W7" s="78">
        <v>7.9</v>
      </c>
      <c r="X7" s="76">
        <v>1</v>
      </c>
      <c r="Y7" s="78">
        <v>0.4</v>
      </c>
      <c r="Z7" s="76">
        <v>8</v>
      </c>
      <c r="AA7" s="78">
        <v>14</v>
      </c>
      <c r="AB7" s="76">
        <v>11</v>
      </c>
      <c r="AC7" s="78">
        <v>12</v>
      </c>
      <c r="AD7" s="76">
        <v>10</v>
      </c>
      <c r="AE7" s="78">
        <v>11.1</v>
      </c>
      <c r="AF7" s="77">
        <v>4</v>
      </c>
      <c r="AG7" s="78">
        <v>12.8</v>
      </c>
    </row>
    <row r="8" spans="1:33" ht="7.5" customHeight="1">
      <c r="A8" s="82" t="s">
        <v>120</v>
      </c>
      <c r="B8" s="76">
        <v>33</v>
      </c>
      <c r="C8" s="78">
        <v>493.9</v>
      </c>
      <c r="D8" s="76">
        <v>30</v>
      </c>
      <c r="E8" s="78">
        <v>565.4</v>
      </c>
      <c r="F8" s="76">
        <v>49</v>
      </c>
      <c r="G8" s="78">
        <v>798.3</v>
      </c>
      <c r="H8" s="76">
        <v>1</v>
      </c>
      <c r="I8" s="78">
        <v>14.3</v>
      </c>
      <c r="J8" s="76">
        <v>6</v>
      </c>
      <c r="K8" s="78">
        <v>53.1</v>
      </c>
      <c r="L8" s="76">
        <v>17</v>
      </c>
      <c r="M8" s="78">
        <v>220.6</v>
      </c>
      <c r="N8" s="76">
        <v>5</v>
      </c>
      <c r="O8" s="78">
        <v>85.6</v>
      </c>
      <c r="P8" s="76">
        <v>1</v>
      </c>
      <c r="Q8" s="78">
        <v>3.4</v>
      </c>
      <c r="R8" s="76">
        <v>65</v>
      </c>
      <c r="S8" s="78">
        <v>763.6</v>
      </c>
      <c r="T8" s="76">
        <v>12</v>
      </c>
      <c r="U8" s="78">
        <v>150.80000000000001</v>
      </c>
      <c r="V8" s="76">
        <v>5</v>
      </c>
      <c r="W8" s="78">
        <v>186.9</v>
      </c>
      <c r="X8" s="76">
        <v>13</v>
      </c>
      <c r="Y8" s="78">
        <v>329.9</v>
      </c>
      <c r="Z8" s="76">
        <v>20</v>
      </c>
      <c r="AA8" s="78">
        <v>349.2</v>
      </c>
      <c r="AB8" s="76">
        <v>57</v>
      </c>
      <c r="AC8" s="78">
        <v>1050.8</v>
      </c>
      <c r="AD8" s="76">
        <v>93</v>
      </c>
      <c r="AE8" s="78">
        <v>2155.9</v>
      </c>
      <c r="AF8" s="77">
        <v>19</v>
      </c>
      <c r="AG8" s="78">
        <v>449</v>
      </c>
    </row>
    <row r="9" spans="1:33" ht="7.5" customHeight="1">
      <c r="A9" s="82" t="s">
        <v>174</v>
      </c>
      <c r="B9" s="76"/>
      <c r="C9" s="78"/>
      <c r="D9" s="76"/>
      <c r="E9" s="78"/>
      <c r="F9" s="76"/>
      <c r="G9" s="78"/>
      <c r="H9" s="76"/>
      <c r="I9" s="78"/>
      <c r="J9" s="76"/>
      <c r="K9" s="78"/>
      <c r="L9" s="76">
        <v>3</v>
      </c>
      <c r="M9" s="78">
        <v>43.8</v>
      </c>
      <c r="N9" s="76"/>
      <c r="O9" s="78"/>
      <c r="P9" s="76"/>
      <c r="Q9" s="78"/>
      <c r="R9" s="76">
        <v>3</v>
      </c>
      <c r="S9" s="78">
        <v>4.3</v>
      </c>
      <c r="T9" s="76"/>
      <c r="U9" s="78"/>
      <c r="V9" s="76"/>
      <c r="W9" s="78"/>
      <c r="X9" s="76"/>
      <c r="Y9" s="78"/>
      <c r="Z9" s="76"/>
      <c r="AA9" s="78"/>
      <c r="AB9" s="76"/>
      <c r="AC9" s="78"/>
      <c r="AD9" s="76"/>
      <c r="AE9" s="78"/>
      <c r="AF9" s="77"/>
      <c r="AG9" s="78"/>
    </row>
    <row r="10" spans="1:33" ht="7.5" customHeight="1">
      <c r="A10" s="82" t="s">
        <v>122</v>
      </c>
      <c r="B10" s="76">
        <v>6</v>
      </c>
      <c r="C10" s="78">
        <v>17.100000000000001</v>
      </c>
      <c r="D10" s="76">
        <v>1</v>
      </c>
      <c r="E10" s="78">
        <v>4.4000000000000004</v>
      </c>
      <c r="F10" s="76">
        <v>3</v>
      </c>
      <c r="G10" s="78">
        <v>6.2</v>
      </c>
      <c r="H10" s="76"/>
      <c r="I10" s="78"/>
      <c r="J10" s="76"/>
      <c r="K10" s="78"/>
      <c r="L10" s="76">
        <v>1</v>
      </c>
      <c r="M10" s="78">
        <v>3.8</v>
      </c>
      <c r="N10" s="76">
        <v>1</v>
      </c>
      <c r="O10" s="78">
        <v>11.2</v>
      </c>
      <c r="P10" s="76"/>
      <c r="Q10" s="78"/>
      <c r="R10" s="76">
        <v>8</v>
      </c>
      <c r="S10" s="78">
        <v>22.8</v>
      </c>
      <c r="T10" s="76">
        <v>1</v>
      </c>
      <c r="U10" s="78">
        <v>6.1</v>
      </c>
      <c r="V10" s="76"/>
      <c r="W10" s="78"/>
      <c r="X10" s="76">
        <v>1</v>
      </c>
      <c r="Y10" s="78">
        <v>2.2999999999999998</v>
      </c>
      <c r="Z10" s="76">
        <v>2</v>
      </c>
      <c r="AA10" s="78">
        <v>7</v>
      </c>
      <c r="AB10" s="76">
        <v>5</v>
      </c>
      <c r="AC10" s="78">
        <v>20.7</v>
      </c>
      <c r="AD10" s="76">
        <v>1</v>
      </c>
      <c r="AE10" s="78">
        <v>1.7</v>
      </c>
      <c r="AF10" s="77"/>
      <c r="AG10" s="78"/>
    </row>
    <row r="11" spans="1:33" ht="7.5" customHeight="1">
      <c r="A11" s="90" t="s">
        <v>123</v>
      </c>
      <c r="B11" s="91">
        <f t="shared" ref="B11:Q11" si="0">SUM(B3:B10)</f>
        <v>246</v>
      </c>
      <c r="C11" s="92">
        <f t="shared" si="0"/>
        <v>1915.1999999999998</v>
      </c>
      <c r="D11" s="91">
        <f t="shared" si="0"/>
        <v>106</v>
      </c>
      <c r="E11" s="92">
        <f t="shared" si="0"/>
        <v>1303.0999999999999</v>
      </c>
      <c r="F11" s="91">
        <f t="shared" si="0"/>
        <v>240</v>
      </c>
      <c r="G11" s="92">
        <f t="shared" si="0"/>
        <v>2051</v>
      </c>
      <c r="H11" s="91">
        <f t="shared" si="0"/>
        <v>5</v>
      </c>
      <c r="I11" s="92">
        <f t="shared" si="0"/>
        <v>36.5</v>
      </c>
      <c r="J11" s="91">
        <f t="shared" si="0"/>
        <v>14</v>
      </c>
      <c r="K11" s="92">
        <f t="shared" si="0"/>
        <v>124.69999999999999</v>
      </c>
      <c r="L11" s="91">
        <f t="shared" si="0"/>
        <v>107</v>
      </c>
      <c r="M11" s="92">
        <f t="shared" si="0"/>
        <v>718.9</v>
      </c>
      <c r="N11" s="91">
        <f t="shared" si="0"/>
        <v>24</v>
      </c>
      <c r="O11" s="92">
        <f t="shared" si="0"/>
        <v>191.29999999999998</v>
      </c>
      <c r="P11" s="91">
        <f t="shared" si="0"/>
        <v>8</v>
      </c>
      <c r="Q11" s="92">
        <f t="shared" si="0"/>
        <v>33.9</v>
      </c>
      <c r="R11" s="91">
        <f t="shared" ref="R11:AG11" si="1">SUM(R3:R10)</f>
        <v>404</v>
      </c>
      <c r="S11" s="92">
        <f t="shared" si="1"/>
        <v>2369.4000000000005</v>
      </c>
      <c r="T11" s="91">
        <f t="shared" si="1"/>
        <v>42</v>
      </c>
      <c r="U11" s="92">
        <f t="shared" si="1"/>
        <v>401.70000000000005</v>
      </c>
      <c r="V11" s="91">
        <f t="shared" si="1"/>
        <v>14</v>
      </c>
      <c r="W11" s="92">
        <f t="shared" si="1"/>
        <v>221</v>
      </c>
      <c r="X11" s="91">
        <f t="shared" si="1"/>
        <v>36</v>
      </c>
      <c r="Y11" s="92">
        <f t="shared" si="1"/>
        <v>530.19999999999993</v>
      </c>
      <c r="Z11" s="91">
        <f t="shared" si="1"/>
        <v>147</v>
      </c>
      <c r="AA11" s="92">
        <f t="shared" si="1"/>
        <v>1254.2</v>
      </c>
      <c r="AB11" s="91">
        <f t="shared" si="1"/>
        <v>203</v>
      </c>
      <c r="AC11" s="92">
        <f t="shared" si="1"/>
        <v>2290.6999999999998</v>
      </c>
      <c r="AD11" s="91">
        <f t="shared" si="1"/>
        <v>274</v>
      </c>
      <c r="AE11" s="92">
        <f t="shared" si="1"/>
        <v>4271.5999999999995</v>
      </c>
      <c r="AF11" s="93">
        <f t="shared" si="1"/>
        <v>145</v>
      </c>
      <c r="AG11" s="92">
        <f t="shared" si="1"/>
        <v>1777.5</v>
      </c>
    </row>
    <row r="12" spans="1:33" ht="7.5" customHeight="1">
      <c r="A12" s="82" t="s">
        <v>124</v>
      </c>
      <c r="B12" s="76">
        <v>3</v>
      </c>
      <c r="C12" s="78">
        <v>70.8</v>
      </c>
      <c r="D12" s="76">
        <v>4</v>
      </c>
      <c r="E12" s="78">
        <v>182.2</v>
      </c>
      <c r="F12" s="76">
        <v>2</v>
      </c>
      <c r="G12" s="78">
        <v>172.1</v>
      </c>
      <c r="H12" s="76"/>
      <c r="I12" s="78"/>
      <c r="J12" s="76"/>
      <c r="K12" s="78"/>
      <c r="L12" s="76"/>
      <c r="M12" s="78"/>
      <c r="N12" s="76"/>
      <c r="O12" s="78"/>
      <c r="P12" s="76"/>
      <c r="Q12" s="78"/>
      <c r="R12" s="76">
        <v>1</v>
      </c>
      <c r="S12" s="78">
        <v>45.8</v>
      </c>
      <c r="T12" s="76"/>
      <c r="U12" s="78"/>
      <c r="V12" s="76"/>
      <c r="W12" s="78"/>
      <c r="X12" s="76"/>
      <c r="Y12" s="78"/>
      <c r="Z12" s="76"/>
      <c r="AA12" s="78"/>
      <c r="AB12" s="76">
        <v>2</v>
      </c>
      <c r="AC12" s="78">
        <v>131</v>
      </c>
      <c r="AD12" s="76">
        <v>1</v>
      </c>
      <c r="AE12" s="78">
        <v>12.5</v>
      </c>
      <c r="AF12" s="77">
        <v>1</v>
      </c>
      <c r="AG12" s="78">
        <v>157.30000000000001</v>
      </c>
    </row>
    <row r="13" spans="1:33" ht="7.5" customHeight="1">
      <c r="A13" s="82" t="s">
        <v>125</v>
      </c>
      <c r="B13" s="76">
        <v>1</v>
      </c>
      <c r="C13" s="78">
        <v>37.4</v>
      </c>
      <c r="D13" s="76"/>
      <c r="E13" s="78"/>
      <c r="F13" s="76">
        <v>1</v>
      </c>
      <c r="G13" s="78">
        <v>27.7</v>
      </c>
      <c r="H13" s="76"/>
      <c r="I13" s="78"/>
      <c r="J13" s="76"/>
      <c r="K13" s="78"/>
      <c r="L13" s="76"/>
      <c r="M13" s="78"/>
      <c r="N13" s="76"/>
      <c r="O13" s="78"/>
      <c r="P13" s="76"/>
      <c r="Q13" s="78"/>
      <c r="R13" s="76">
        <v>1</v>
      </c>
      <c r="S13" s="78">
        <v>41.7</v>
      </c>
      <c r="T13" s="76"/>
      <c r="U13" s="78"/>
      <c r="V13" s="76"/>
      <c r="W13" s="78"/>
      <c r="X13" s="76"/>
      <c r="Y13" s="78"/>
      <c r="Z13" s="76"/>
      <c r="AA13" s="78"/>
      <c r="AB13" s="76"/>
      <c r="AC13" s="78"/>
      <c r="AD13" s="76"/>
      <c r="AE13" s="78"/>
      <c r="AF13" s="77"/>
      <c r="AG13" s="78"/>
    </row>
    <row r="14" spans="1:33" ht="7.5" customHeight="1">
      <c r="A14" s="82" t="s">
        <v>126</v>
      </c>
      <c r="B14" s="76">
        <v>7</v>
      </c>
      <c r="C14" s="78">
        <v>90</v>
      </c>
      <c r="D14" s="76">
        <v>2</v>
      </c>
      <c r="E14" s="78">
        <v>56.9</v>
      </c>
      <c r="F14" s="76">
        <v>2</v>
      </c>
      <c r="G14" s="78">
        <v>82.4</v>
      </c>
      <c r="H14" s="76"/>
      <c r="I14" s="78"/>
      <c r="J14" s="76"/>
      <c r="K14" s="78"/>
      <c r="L14" s="76">
        <v>1</v>
      </c>
      <c r="M14" s="78">
        <v>3.8</v>
      </c>
      <c r="N14" s="76"/>
      <c r="O14" s="78"/>
      <c r="P14" s="76"/>
      <c r="Q14" s="78"/>
      <c r="R14" s="76">
        <v>4</v>
      </c>
      <c r="S14" s="78">
        <v>22.1</v>
      </c>
      <c r="T14" s="76">
        <v>1</v>
      </c>
      <c r="U14" s="78">
        <v>10.199999999999999</v>
      </c>
      <c r="V14" s="76">
        <v>1</v>
      </c>
      <c r="W14" s="78">
        <v>35</v>
      </c>
      <c r="X14" s="76">
        <v>2</v>
      </c>
      <c r="Y14" s="78">
        <v>27.9</v>
      </c>
      <c r="Z14" s="76">
        <v>2</v>
      </c>
      <c r="AA14" s="78">
        <v>31.8</v>
      </c>
      <c r="AB14" s="76">
        <v>4</v>
      </c>
      <c r="AC14" s="78">
        <v>111.2</v>
      </c>
      <c r="AD14" s="76">
        <v>4</v>
      </c>
      <c r="AE14" s="78">
        <v>107.6</v>
      </c>
      <c r="AF14" s="77">
        <v>1</v>
      </c>
      <c r="AG14" s="78">
        <v>9.1999999999999993</v>
      </c>
    </row>
    <row r="15" spans="1:33" ht="7.5" customHeight="1">
      <c r="A15" s="82" t="s">
        <v>127</v>
      </c>
      <c r="B15" s="76">
        <v>18</v>
      </c>
      <c r="C15" s="78">
        <v>286.5</v>
      </c>
      <c r="D15" s="76">
        <v>11</v>
      </c>
      <c r="E15" s="78">
        <v>129.9</v>
      </c>
      <c r="F15" s="76">
        <v>17</v>
      </c>
      <c r="G15" s="78">
        <v>173.1</v>
      </c>
      <c r="H15" s="76"/>
      <c r="I15" s="78"/>
      <c r="J15" s="76"/>
      <c r="K15" s="78"/>
      <c r="L15" s="76">
        <v>6</v>
      </c>
      <c r="M15" s="78">
        <v>95.9</v>
      </c>
      <c r="N15" s="76">
        <v>1</v>
      </c>
      <c r="O15" s="78">
        <v>7.7</v>
      </c>
      <c r="P15" s="76"/>
      <c r="Q15" s="78"/>
      <c r="R15" s="76">
        <v>17</v>
      </c>
      <c r="S15" s="78">
        <v>149.80000000000001</v>
      </c>
      <c r="T15" s="76">
        <v>7</v>
      </c>
      <c r="U15" s="78">
        <v>59.8</v>
      </c>
      <c r="V15" s="76">
        <v>1</v>
      </c>
      <c r="W15" s="78">
        <v>5.0999999999999996</v>
      </c>
      <c r="X15" s="76">
        <v>8</v>
      </c>
      <c r="Y15" s="78">
        <v>212.4</v>
      </c>
      <c r="Z15" s="76">
        <v>2</v>
      </c>
      <c r="AA15" s="78">
        <v>21.7</v>
      </c>
      <c r="AB15" s="76">
        <v>24</v>
      </c>
      <c r="AC15" s="78">
        <v>364.4</v>
      </c>
      <c r="AD15" s="76">
        <v>22</v>
      </c>
      <c r="AE15" s="78">
        <v>539.4</v>
      </c>
      <c r="AF15" s="77">
        <v>6</v>
      </c>
      <c r="AG15" s="78">
        <v>102.6</v>
      </c>
    </row>
    <row r="16" spans="1:33" ht="7.5" customHeight="1">
      <c r="A16" s="82" t="s">
        <v>128</v>
      </c>
      <c r="B16" s="76">
        <v>23</v>
      </c>
      <c r="C16" s="78">
        <v>354.2</v>
      </c>
      <c r="D16" s="76">
        <v>8</v>
      </c>
      <c r="E16" s="78">
        <v>224.7</v>
      </c>
      <c r="F16" s="76">
        <v>7</v>
      </c>
      <c r="G16" s="78">
        <v>128.6</v>
      </c>
      <c r="H16" s="76"/>
      <c r="I16" s="78"/>
      <c r="J16" s="76"/>
      <c r="K16" s="78"/>
      <c r="L16" s="76">
        <v>6</v>
      </c>
      <c r="M16" s="78">
        <v>149.5</v>
      </c>
      <c r="N16" s="76"/>
      <c r="O16" s="78"/>
      <c r="P16" s="76"/>
      <c r="Q16" s="78"/>
      <c r="R16" s="76">
        <v>5</v>
      </c>
      <c r="S16" s="78">
        <v>99.9</v>
      </c>
      <c r="T16" s="76">
        <v>4</v>
      </c>
      <c r="U16" s="78">
        <v>30</v>
      </c>
      <c r="V16" s="76"/>
      <c r="W16" s="78"/>
      <c r="X16" s="76"/>
      <c r="Y16" s="78"/>
      <c r="Z16" s="76">
        <v>5</v>
      </c>
      <c r="AA16" s="78">
        <v>88.7</v>
      </c>
      <c r="AB16" s="76">
        <v>9</v>
      </c>
      <c r="AC16" s="78">
        <v>127.8</v>
      </c>
      <c r="AD16" s="76">
        <v>9</v>
      </c>
      <c r="AE16" s="78">
        <v>108.7</v>
      </c>
      <c r="AF16" s="77">
        <v>15</v>
      </c>
      <c r="AG16" s="78">
        <v>331.3</v>
      </c>
    </row>
    <row r="17" spans="1:33" ht="7.5" customHeight="1">
      <c r="A17" s="82" t="s">
        <v>129</v>
      </c>
      <c r="B17" s="76">
        <v>5</v>
      </c>
      <c r="C17" s="78">
        <v>154.19999999999999</v>
      </c>
      <c r="D17" s="76"/>
      <c r="E17" s="78"/>
      <c r="F17" s="76">
        <v>2</v>
      </c>
      <c r="G17" s="78">
        <v>41.9</v>
      </c>
      <c r="H17" s="76"/>
      <c r="I17" s="78"/>
      <c r="J17" s="76"/>
      <c r="K17" s="78"/>
      <c r="L17" s="76">
        <v>4</v>
      </c>
      <c r="M17" s="78">
        <v>104.7</v>
      </c>
      <c r="N17" s="76">
        <v>1</v>
      </c>
      <c r="O17" s="78">
        <v>22.1</v>
      </c>
      <c r="P17" s="76"/>
      <c r="Q17" s="78"/>
      <c r="R17" s="76">
        <v>2</v>
      </c>
      <c r="S17" s="78">
        <v>24.7</v>
      </c>
      <c r="T17" s="76"/>
      <c r="U17" s="78"/>
      <c r="V17" s="76"/>
      <c r="W17" s="78"/>
      <c r="X17" s="76">
        <v>1</v>
      </c>
      <c r="Y17" s="78">
        <v>8.1</v>
      </c>
      <c r="Z17" s="76">
        <v>1</v>
      </c>
      <c r="AA17" s="78">
        <v>5.3</v>
      </c>
      <c r="AB17" s="76"/>
      <c r="AC17" s="78"/>
      <c r="AD17" s="76">
        <v>3</v>
      </c>
      <c r="AE17" s="78">
        <v>78.400000000000006</v>
      </c>
      <c r="AF17" s="77">
        <v>1</v>
      </c>
      <c r="AG17" s="78">
        <v>38.200000000000003</v>
      </c>
    </row>
    <row r="18" spans="1:33" ht="7.5" customHeight="1">
      <c r="A18" s="82" t="s">
        <v>130</v>
      </c>
      <c r="B18" s="76"/>
      <c r="C18" s="78"/>
      <c r="D18" s="76"/>
      <c r="E18" s="78"/>
      <c r="F18" s="76"/>
      <c r="G18" s="78"/>
      <c r="H18" s="76"/>
      <c r="I18" s="78"/>
      <c r="J18" s="76"/>
      <c r="K18" s="78"/>
      <c r="L18" s="76"/>
      <c r="M18" s="78"/>
      <c r="N18" s="76"/>
      <c r="O18" s="78"/>
      <c r="P18" s="76"/>
      <c r="Q18" s="78"/>
      <c r="R18" s="76"/>
      <c r="S18" s="78"/>
      <c r="T18" s="76"/>
      <c r="U18" s="78"/>
      <c r="V18" s="76"/>
      <c r="W18" s="78"/>
      <c r="X18" s="76"/>
      <c r="Y18" s="78"/>
      <c r="Z18" s="76"/>
      <c r="AA18" s="78"/>
      <c r="AB18" s="76"/>
      <c r="AC18" s="78"/>
      <c r="AD18" s="76"/>
      <c r="AE18" s="78"/>
      <c r="AF18" s="77">
        <v>2</v>
      </c>
      <c r="AG18" s="78">
        <v>10.3</v>
      </c>
    </row>
    <row r="19" spans="1:33" ht="7.5" customHeight="1">
      <c r="A19" s="82" t="s">
        <v>131</v>
      </c>
      <c r="B19" s="76">
        <v>9</v>
      </c>
      <c r="C19" s="78">
        <v>123.6</v>
      </c>
      <c r="D19" s="76">
        <v>3</v>
      </c>
      <c r="E19" s="78">
        <v>15.1</v>
      </c>
      <c r="F19" s="76">
        <v>9</v>
      </c>
      <c r="G19" s="78">
        <v>52.4</v>
      </c>
      <c r="H19" s="76"/>
      <c r="I19" s="78"/>
      <c r="J19" s="76"/>
      <c r="K19" s="78"/>
      <c r="L19" s="76">
        <v>11</v>
      </c>
      <c r="M19" s="78">
        <v>76</v>
      </c>
      <c r="N19" s="76">
        <v>1</v>
      </c>
      <c r="O19" s="78">
        <v>6.8</v>
      </c>
      <c r="P19" s="76">
        <v>1</v>
      </c>
      <c r="Q19" s="78">
        <v>4.5999999999999996</v>
      </c>
      <c r="R19" s="76">
        <v>8</v>
      </c>
      <c r="S19" s="78">
        <v>89.5</v>
      </c>
      <c r="T19" s="76"/>
      <c r="U19" s="78"/>
      <c r="V19" s="76">
        <v>3</v>
      </c>
      <c r="W19" s="78">
        <v>6.7</v>
      </c>
      <c r="X19" s="76">
        <v>1</v>
      </c>
      <c r="Y19" s="78">
        <v>6.9</v>
      </c>
      <c r="Z19" s="76">
        <v>10</v>
      </c>
      <c r="AA19" s="78">
        <v>68.8</v>
      </c>
      <c r="AB19" s="76">
        <v>4</v>
      </c>
      <c r="AC19" s="78">
        <v>16.8</v>
      </c>
      <c r="AD19" s="76">
        <v>5</v>
      </c>
      <c r="AE19" s="78">
        <v>27.2</v>
      </c>
      <c r="AF19" s="77">
        <v>24</v>
      </c>
      <c r="AG19" s="78">
        <v>115.8</v>
      </c>
    </row>
    <row r="20" spans="1:33" ht="7.5" customHeight="1">
      <c r="A20" s="90" t="s">
        <v>132</v>
      </c>
      <c r="B20" s="91">
        <f t="shared" ref="B20:I20" si="2">SUM(B12:B19)</f>
        <v>66</v>
      </c>
      <c r="C20" s="92">
        <f t="shared" si="2"/>
        <v>1116.6999999999998</v>
      </c>
      <c r="D20" s="91">
        <f t="shared" si="2"/>
        <v>28</v>
      </c>
      <c r="E20" s="92">
        <f t="shared" si="2"/>
        <v>608.80000000000007</v>
      </c>
      <c r="F20" s="91">
        <f t="shared" si="2"/>
        <v>40</v>
      </c>
      <c r="G20" s="92">
        <f t="shared" si="2"/>
        <v>678.19999999999993</v>
      </c>
      <c r="H20" s="91">
        <f t="shared" si="2"/>
        <v>0</v>
      </c>
      <c r="I20" s="92">
        <f t="shared" si="2"/>
        <v>0</v>
      </c>
      <c r="J20" s="91">
        <v>0</v>
      </c>
      <c r="K20" s="92">
        <v>0</v>
      </c>
      <c r="L20" s="91">
        <f>SUM(L12:L19)</f>
        <v>28</v>
      </c>
      <c r="M20" s="92">
        <f>SUM(M12:M19)</f>
        <v>429.9</v>
      </c>
      <c r="N20" s="91">
        <f>SUM(N12:N19)</f>
        <v>3</v>
      </c>
      <c r="O20" s="92">
        <f>SUM(O12:O19)</f>
        <v>36.6</v>
      </c>
      <c r="P20" s="91">
        <f>SUM(P13:P19)</f>
        <v>1</v>
      </c>
      <c r="Q20" s="92">
        <f>SUM(Q13:Q19)</f>
        <v>4.5999999999999996</v>
      </c>
      <c r="R20" s="91">
        <f>SUM(R12:R19)</f>
        <v>38</v>
      </c>
      <c r="S20" s="92">
        <f>SUM(S12:S19)</f>
        <v>473.49999999999994</v>
      </c>
      <c r="T20" s="91">
        <f>SUM(T14:T19)</f>
        <v>12</v>
      </c>
      <c r="U20" s="92">
        <f>SUM(U14:U19)</f>
        <v>100</v>
      </c>
      <c r="V20" s="91">
        <f t="shared" ref="V20:AG20" si="3">SUM(V12:V19)</f>
        <v>5</v>
      </c>
      <c r="W20" s="92">
        <f t="shared" si="3"/>
        <v>46.800000000000004</v>
      </c>
      <c r="X20" s="91">
        <f t="shared" si="3"/>
        <v>12</v>
      </c>
      <c r="Y20" s="92">
        <f t="shared" si="3"/>
        <v>255.3</v>
      </c>
      <c r="Z20" s="91">
        <f t="shared" si="3"/>
        <v>20</v>
      </c>
      <c r="AA20" s="92">
        <f t="shared" si="3"/>
        <v>216.3</v>
      </c>
      <c r="AB20" s="91">
        <f t="shared" si="3"/>
        <v>43</v>
      </c>
      <c r="AC20" s="92">
        <f t="shared" si="3"/>
        <v>751.19999999999982</v>
      </c>
      <c r="AD20" s="91">
        <f t="shared" si="3"/>
        <v>44</v>
      </c>
      <c r="AE20" s="92">
        <f t="shared" si="3"/>
        <v>873.80000000000007</v>
      </c>
      <c r="AF20" s="93">
        <f t="shared" si="3"/>
        <v>50</v>
      </c>
      <c r="AG20" s="92">
        <f t="shared" si="3"/>
        <v>764.7</v>
      </c>
    </row>
    <row r="21" spans="1:33" ht="7.5" customHeight="1">
      <c r="A21" s="82" t="s">
        <v>133</v>
      </c>
      <c r="B21" s="76">
        <v>603</v>
      </c>
      <c r="C21" s="78">
        <v>5168.7</v>
      </c>
      <c r="D21" s="76">
        <v>314</v>
      </c>
      <c r="E21" s="78">
        <v>3365.6</v>
      </c>
      <c r="F21" s="76">
        <v>420</v>
      </c>
      <c r="G21" s="78">
        <v>4193.7</v>
      </c>
      <c r="H21" s="76">
        <v>18</v>
      </c>
      <c r="I21" s="78">
        <v>155.69999999999999</v>
      </c>
      <c r="J21" s="76">
        <v>35</v>
      </c>
      <c r="K21" s="78">
        <v>311.89999999999998</v>
      </c>
      <c r="L21" s="76">
        <v>166</v>
      </c>
      <c r="M21" s="78">
        <v>2039.2</v>
      </c>
      <c r="N21" s="76">
        <v>29</v>
      </c>
      <c r="O21" s="78">
        <v>261.3</v>
      </c>
      <c r="P21" s="76">
        <v>5</v>
      </c>
      <c r="Q21" s="78">
        <v>7.2</v>
      </c>
      <c r="R21" s="76">
        <v>397</v>
      </c>
      <c r="S21" s="78">
        <v>3665</v>
      </c>
      <c r="T21" s="76">
        <v>173</v>
      </c>
      <c r="U21" s="78">
        <v>1650</v>
      </c>
      <c r="V21" s="76">
        <v>46</v>
      </c>
      <c r="W21" s="78">
        <v>670.2</v>
      </c>
      <c r="X21" s="76">
        <v>91</v>
      </c>
      <c r="Y21" s="78">
        <v>1124.3</v>
      </c>
      <c r="Z21" s="76">
        <v>166</v>
      </c>
      <c r="AA21" s="78">
        <v>1496.2</v>
      </c>
      <c r="AB21" s="76">
        <v>310</v>
      </c>
      <c r="AC21" s="78">
        <v>3051.4</v>
      </c>
      <c r="AD21" s="76">
        <v>440</v>
      </c>
      <c r="AE21" s="78">
        <v>4716.5</v>
      </c>
      <c r="AF21" s="77">
        <v>149</v>
      </c>
      <c r="AG21" s="78">
        <v>1545.3</v>
      </c>
    </row>
    <row r="22" spans="1:33" ht="7.5" customHeight="1">
      <c r="A22" s="82" t="s">
        <v>134</v>
      </c>
      <c r="B22" s="76"/>
      <c r="C22" s="78"/>
      <c r="D22" s="76">
        <v>1</v>
      </c>
      <c r="E22" s="78">
        <v>15</v>
      </c>
      <c r="F22" s="76"/>
      <c r="G22" s="78"/>
      <c r="H22" s="76"/>
      <c r="I22" s="78"/>
      <c r="J22" s="76"/>
      <c r="K22" s="78"/>
      <c r="L22" s="76">
        <v>1</v>
      </c>
      <c r="M22" s="78">
        <v>6.2</v>
      </c>
      <c r="N22" s="76"/>
      <c r="O22" s="78"/>
      <c r="P22" s="76"/>
      <c r="Q22" s="78"/>
      <c r="R22" s="76"/>
      <c r="S22" s="78"/>
      <c r="T22" s="76"/>
      <c r="U22" s="78"/>
      <c r="V22" s="76"/>
      <c r="W22" s="78"/>
      <c r="X22" s="76"/>
      <c r="Y22" s="78"/>
      <c r="Z22" s="76"/>
      <c r="AA22" s="78"/>
      <c r="AB22" s="76"/>
      <c r="AC22" s="78"/>
      <c r="AD22" s="76"/>
      <c r="AE22" s="78"/>
      <c r="AF22" s="77"/>
      <c r="AG22" s="78"/>
    </row>
    <row r="23" spans="1:33" ht="7.5" customHeight="1">
      <c r="A23" s="90" t="s">
        <v>135</v>
      </c>
      <c r="B23" s="91">
        <f>SUM(B21:B22)</f>
        <v>603</v>
      </c>
      <c r="C23" s="92">
        <f>SUM(C21:C22)</f>
        <v>5168.7</v>
      </c>
      <c r="D23" s="91">
        <f>SUM(D21:D22)</f>
        <v>315</v>
      </c>
      <c r="E23" s="92">
        <f>SUM(E21:E22)</f>
        <v>3380.6</v>
      </c>
      <c r="F23" s="91">
        <f t="shared" ref="F23:W23" si="4">SUM(F21:F22)</f>
        <v>420</v>
      </c>
      <c r="G23" s="92">
        <f t="shared" si="4"/>
        <v>4193.7</v>
      </c>
      <c r="H23" s="91">
        <f t="shared" si="4"/>
        <v>18</v>
      </c>
      <c r="I23" s="92">
        <f t="shared" si="4"/>
        <v>155.69999999999999</v>
      </c>
      <c r="J23" s="91">
        <f t="shared" si="4"/>
        <v>35</v>
      </c>
      <c r="K23" s="92">
        <f t="shared" si="4"/>
        <v>311.89999999999998</v>
      </c>
      <c r="L23" s="91">
        <f t="shared" si="4"/>
        <v>167</v>
      </c>
      <c r="M23" s="92">
        <f t="shared" si="4"/>
        <v>2045.4</v>
      </c>
      <c r="N23" s="91">
        <f t="shared" si="4"/>
        <v>29</v>
      </c>
      <c r="O23" s="92">
        <f t="shared" si="4"/>
        <v>261.3</v>
      </c>
      <c r="P23" s="91">
        <f t="shared" si="4"/>
        <v>5</v>
      </c>
      <c r="Q23" s="92">
        <f t="shared" si="4"/>
        <v>7.2</v>
      </c>
      <c r="R23" s="91">
        <f t="shared" si="4"/>
        <v>397</v>
      </c>
      <c r="S23" s="92">
        <f t="shared" si="4"/>
        <v>3665</v>
      </c>
      <c r="T23" s="91">
        <f t="shared" si="4"/>
        <v>173</v>
      </c>
      <c r="U23" s="92">
        <f t="shared" si="4"/>
        <v>1650</v>
      </c>
      <c r="V23" s="91">
        <f t="shared" si="4"/>
        <v>46</v>
      </c>
      <c r="W23" s="92">
        <f t="shared" si="4"/>
        <v>670.2</v>
      </c>
      <c r="X23" s="91">
        <f t="shared" ref="X23:AG23" si="5">SUM(X21:X22)</f>
        <v>91</v>
      </c>
      <c r="Y23" s="92">
        <f t="shared" si="5"/>
        <v>1124.3</v>
      </c>
      <c r="Z23" s="91">
        <f t="shared" si="5"/>
        <v>166</v>
      </c>
      <c r="AA23" s="92">
        <f t="shared" si="5"/>
        <v>1496.2</v>
      </c>
      <c r="AB23" s="91">
        <f t="shared" si="5"/>
        <v>310</v>
      </c>
      <c r="AC23" s="92">
        <f t="shared" si="5"/>
        <v>3051.4</v>
      </c>
      <c r="AD23" s="91">
        <f t="shared" si="5"/>
        <v>440</v>
      </c>
      <c r="AE23" s="92">
        <f t="shared" si="5"/>
        <v>4716.5</v>
      </c>
      <c r="AF23" s="93">
        <f t="shared" si="5"/>
        <v>149</v>
      </c>
      <c r="AG23" s="92">
        <f t="shared" si="5"/>
        <v>1545.3</v>
      </c>
    </row>
    <row r="24" spans="1:33" ht="7.5" customHeight="1">
      <c r="A24" s="82" t="s">
        <v>136</v>
      </c>
      <c r="B24" s="76">
        <v>41</v>
      </c>
      <c r="C24" s="78">
        <v>1176.8</v>
      </c>
      <c r="D24" s="76">
        <v>28</v>
      </c>
      <c r="E24" s="78">
        <v>1238</v>
      </c>
      <c r="F24" s="76">
        <v>96</v>
      </c>
      <c r="G24" s="78">
        <v>3490.8</v>
      </c>
      <c r="H24" s="76">
        <v>6</v>
      </c>
      <c r="I24" s="78">
        <v>151.9</v>
      </c>
      <c r="J24" s="76">
        <v>8</v>
      </c>
      <c r="K24" s="78">
        <v>68.400000000000006</v>
      </c>
      <c r="L24" s="76">
        <v>14</v>
      </c>
      <c r="M24" s="78">
        <v>1111</v>
      </c>
      <c r="N24" s="76">
        <v>4</v>
      </c>
      <c r="O24" s="78">
        <v>44.8</v>
      </c>
      <c r="P24" s="76"/>
      <c r="Q24" s="78"/>
      <c r="R24" s="76">
        <v>32</v>
      </c>
      <c r="S24" s="78">
        <v>1213.7</v>
      </c>
      <c r="T24" s="76">
        <v>12</v>
      </c>
      <c r="U24" s="78">
        <v>392.9</v>
      </c>
      <c r="V24" s="76">
        <v>14</v>
      </c>
      <c r="W24" s="78">
        <v>1002.3</v>
      </c>
      <c r="X24" s="76">
        <v>22</v>
      </c>
      <c r="Y24" s="78">
        <v>1364.6</v>
      </c>
      <c r="Z24" s="76">
        <v>23</v>
      </c>
      <c r="AA24" s="78">
        <v>909.9</v>
      </c>
      <c r="AB24" s="76">
        <v>59</v>
      </c>
      <c r="AC24" s="78">
        <v>1631.6</v>
      </c>
      <c r="AD24" s="76">
        <v>99</v>
      </c>
      <c r="AE24" s="78">
        <v>3299.8</v>
      </c>
      <c r="AF24" s="77">
        <v>33</v>
      </c>
      <c r="AG24" s="78">
        <v>1281.4000000000001</v>
      </c>
    </row>
    <row r="25" spans="1:33" ht="7.5" customHeight="1">
      <c r="A25" s="82" t="s">
        <v>137</v>
      </c>
      <c r="B25" s="76">
        <v>236</v>
      </c>
      <c r="C25" s="78">
        <v>4787.8999999999996</v>
      </c>
      <c r="D25" s="76">
        <v>109</v>
      </c>
      <c r="E25" s="78">
        <v>2656.6</v>
      </c>
      <c r="F25" s="76">
        <v>87</v>
      </c>
      <c r="G25" s="78">
        <v>2045.7</v>
      </c>
      <c r="H25" s="76">
        <v>3</v>
      </c>
      <c r="I25" s="78">
        <v>195.5</v>
      </c>
      <c r="J25" s="76">
        <v>8</v>
      </c>
      <c r="K25" s="78">
        <v>215.7</v>
      </c>
      <c r="L25" s="76">
        <v>14</v>
      </c>
      <c r="M25" s="78">
        <v>350.5</v>
      </c>
      <c r="N25" s="76">
        <v>1</v>
      </c>
      <c r="O25" s="78">
        <v>10.6</v>
      </c>
      <c r="P25" s="76"/>
      <c r="Q25" s="78"/>
      <c r="R25" s="76">
        <v>36</v>
      </c>
      <c r="S25" s="78">
        <v>630.6</v>
      </c>
      <c r="T25" s="76">
        <v>112</v>
      </c>
      <c r="U25" s="78">
        <v>2866.8</v>
      </c>
      <c r="V25" s="76">
        <v>4</v>
      </c>
      <c r="W25" s="78">
        <v>171.2</v>
      </c>
      <c r="X25" s="76">
        <v>6</v>
      </c>
      <c r="Y25" s="78">
        <v>149.69999999999999</v>
      </c>
      <c r="Z25" s="76">
        <v>100</v>
      </c>
      <c r="AA25" s="78">
        <v>2140</v>
      </c>
      <c r="AB25" s="76">
        <v>20</v>
      </c>
      <c r="AC25" s="78">
        <v>417.6</v>
      </c>
      <c r="AD25" s="76">
        <v>18</v>
      </c>
      <c r="AE25" s="78">
        <v>537.6</v>
      </c>
      <c r="AF25" s="77">
        <v>66</v>
      </c>
      <c r="AG25" s="78">
        <v>1412.3</v>
      </c>
    </row>
    <row r="26" spans="1:33" ht="7.5" customHeight="1">
      <c r="A26" s="82" t="s">
        <v>138</v>
      </c>
      <c r="B26" s="76">
        <v>80</v>
      </c>
      <c r="C26" s="78">
        <v>784.6</v>
      </c>
      <c r="D26" s="76">
        <v>9</v>
      </c>
      <c r="E26" s="78">
        <v>92.9</v>
      </c>
      <c r="F26" s="76">
        <v>18</v>
      </c>
      <c r="G26" s="78">
        <v>287.60000000000002</v>
      </c>
      <c r="H26" s="76"/>
      <c r="I26" s="78"/>
      <c r="J26" s="76">
        <v>4</v>
      </c>
      <c r="K26" s="78">
        <v>36.4</v>
      </c>
      <c r="L26" s="76">
        <v>6</v>
      </c>
      <c r="M26" s="78">
        <v>52.7</v>
      </c>
      <c r="N26" s="76">
        <v>1</v>
      </c>
      <c r="O26" s="78">
        <v>6.9</v>
      </c>
      <c r="P26" s="76"/>
      <c r="Q26" s="78"/>
      <c r="R26" s="76">
        <v>19</v>
      </c>
      <c r="S26" s="78">
        <v>156.80000000000001</v>
      </c>
      <c r="T26" s="76">
        <v>14</v>
      </c>
      <c r="U26" s="78">
        <v>145.80000000000001</v>
      </c>
      <c r="V26" s="76">
        <v>1</v>
      </c>
      <c r="W26" s="78">
        <v>10.3</v>
      </c>
      <c r="X26" s="76">
        <v>3</v>
      </c>
      <c r="Y26" s="78">
        <v>55.4</v>
      </c>
      <c r="Z26" s="76">
        <v>32</v>
      </c>
      <c r="AA26" s="78">
        <v>292.3</v>
      </c>
      <c r="AB26" s="76">
        <v>2</v>
      </c>
      <c r="AC26" s="78">
        <v>27.9</v>
      </c>
      <c r="AD26" s="76">
        <v>7</v>
      </c>
      <c r="AE26" s="78">
        <v>409.9</v>
      </c>
      <c r="AF26" s="77">
        <v>15</v>
      </c>
      <c r="AG26" s="78">
        <v>208.6</v>
      </c>
    </row>
    <row r="27" spans="1:33" ht="7.5" customHeight="1">
      <c r="A27" s="82" t="s">
        <v>139</v>
      </c>
      <c r="B27" s="76">
        <v>175</v>
      </c>
      <c r="C27" s="78">
        <v>4311.5</v>
      </c>
      <c r="D27" s="76">
        <v>69</v>
      </c>
      <c r="E27" s="78">
        <v>2301.8000000000002</v>
      </c>
      <c r="F27" s="76">
        <v>55</v>
      </c>
      <c r="G27" s="78">
        <v>1680</v>
      </c>
      <c r="H27" s="76">
        <v>1</v>
      </c>
      <c r="I27" s="78">
        <v>22.5</v>
      </c>
      <c r="J27" s="76">
        <v>12</v>
      </c>
      <c r="K27" s="78">
        <v>314</v>
      </c>
      <c r="L27" s="76">
        <v>7</v>
      </c>
      <c r="M27" s="78">
        <v>226.1</v>
      </c>
      <c r="N27" s="76">
        <v>2</v>
      </c>
      <c r="O27" s="78">
        <v>38.4</v>
      </c>
      <c r="P27" s="76"/>
      <c r="Q27" s="78"/>
      <c r="R27" s="76">
        <v>22</v>
      </c>
      <c r="S27" s="78">
        <v>764.6</v>
      </c>
      <c r="T27" s="76">
        <v>79</v>
      </c>
      <c r="U27" s="78">
        <v>2728.5</v>
      </c>
      <c r="V27" s="76">
        <v>2</v>
      </c>
      <c r="W27" s="78">
        <v>49.9</v>
      </c>
      <c r="X27" s="76">
        <v>4</v>
      </c>
      <c r="Y27" s="78">
        <v>97.7</v>
      </c>
      <c r="Z27" s="76">
        <v>71</v>
      </c>
      <c r="AA27" s="78">
        <v>1979.4</v>
      </c>
      <c r="AB27" s="76">
        <v>27</v>
      </c>
      <c r="AC27" s="78">
        <v>651.4</v>
      </c>
      <c r="AD27" s="76">
        <v>21</v>
      </c>
      <c r="AE27" s="78">
        <v>596.29999999999995</v>
      </c>
      <c r="AF27" s="77">
        <v>57</v>
      </c>
      <c r="AG27" s="78">
        <v>1848.5</v>
      </c>
    </row>
    <row r="28" spans="1:33" ht="7.5" customHeight="1">
      <c r="A28" s="82" t="s">
        <v>140</v>
      </c>
      <c r="B28" s="76"/>
      <c r="C28" s="78"/>
      <c r="D28" s="76"/>
      <c r="E28" s="78"/>
      <c r="F28" s="76">
        <v>1</v>
      </c>
      <c r="G28" s="78">
        <v>19.399999999999999</v>
      </c>
      <c r="H28" s="76"/>
      <c r="I28" s="78"/>
      <c r="J28" s="76"/>
      <c r="K28" s="78"/>
      <c r="L28" s="76"/>
      <c r="M28" s="78"/>
      <c r="N28" s="76"/>
      <c r="O28" s="78"/>
      <c r="P28" s="76"/>
      <c r="Q28" s="78"/>
      <c r="R28" s="76">
        <v>1</v>
      </c>
      <c r="S28" s="78">
        <v>13.6</v>
      </c>
      <c r="T28" s="76"/>
      <c r="U28" s="78"/>
      <c r="V28" s="76"/>
      <c r="W28" s="78"/>
      <c r="X28" s="76">
        <v>1</v>
      </c>
      <c r="Y28" s="78">
        <v>25.4</v>
      </c>
      <c r="Z28" s="76"/>
      <c r="AA28" s="78"/>
      <c r="AB28" s="76"/>
      <c r="AC28" s="78"/>
      <c r="AD28" s="76"/>
      <c r="AE28" s="78"/>
      <c r="AF28" s="77"/>
      <c r="AG28" s="78"/>
    </row>
    <row r="29" spans="1:33" ht="7.5" customHeight="1">
      <c r="A29" s="90" t="s">
        <v>169</v>
      </c>
      <c r="B29" s="91">
        <f t="shared" ref="B29:Q29" si="6">SUM(B24:B28)</f>
        <v>532</v>
      </c>
      <c r="C29" s="92">
        <f t="shared" si="6"/>
        <v>11060.8</v>
      </c>
      <c r="D29" s="91">
        <f t="shared" si="6"/>
        <v>215</v>
      </c>
      <c r="E29" s="92">
        <f t="shared" si="6"/>
        <v>6289.3</v>
      </c>
      <c r="F29" s="91">
        <f t="shared" si="6"/>
        <v>257</v>
      </c>
      <c r="G29" s="92">
        <f t="shared" si="6"/>
        <v>7523.5</v>
      </c>
      <c r="H29" s="91">
        <f t="shared" si="6"/>
        <v>10</v>
      </c>
      <c r="I29" s="92">
        <f t="shared" si="6"/>
        <v>369.9</v>
      </c>
      <c r="J29" s="91">
        <f t="shared" si="6"/>
        <v>32</v>
      </c>
      <c r="K29" s="92">
        <f t="shared" si="6"/>
        <v>634.5</v>
      </c>
      <c r="L29" s="91">
        <f t="shared" si="6"/>
        <v>41</v>
      </c>
      <c r="M29" s="92">
        <f t="shared" si="6"/>
        <v>1740.3</v>
      </c>
      <c r="N29" s="91">
        <f t="shared" si="6"/>
        <v>8</v>
      </c>
      <c r="O29" s="92">
        <f t="shared" si="6"/>
        <v>100.69999999999999</v>
      </c>
      <c r="P29" s="91">
        <f t="shared" si="6"/>
        <v>0</v>
      </c>
      <c r="Q29" s="92">
        <f t="shared" si="6"/>
        <v>0</v>
      </c>
      <c r="R29" s="91">
        <f t="shared" ref="R29:AG29" si="7">SUM(R24:R28)</f>
        <v>110</v>
      </c>
      <c r="S29" s="92">
        <f t="shared" si="7"/>
        <v>2779.3</v>
      </c>
      <c r="T29" s="91">
        <f t="shared" si="7"/>
        <v>217</v>
      </c>
      <c r="U29" s="92">
        <f t="shared" si="7"/>
        <v>6134</v>
      </c>
      <c r="V29" s="91">
        <f t="shared" si="7"/>
        <v>21</v>
      </c>
      <c r="W29" s="92">
        <f t="shared" si="7"/>
        <v>1233.7</v>
      </c>
      <c r="X29" s="91">
        <f t="shared" si="7"/>
        <v>36</v>
      </c>
      <c r="Y29" s="92">
        <f t="shared" si="7"/>
        <v>1692.8000000000002</v>
      </c>
      <c r="Z29" s="91">
        <f t="shared" si="7"/>
        <v>226</v>
      </c>
      <c r="AA29" s="92">
        <f t="shared" si="7"/>
        <v>5321.6</v>
      </c>
      <c r="AB29" s="91">
        <f t="shared" si="7"/>
        <v>108</v>
      </c>
      <c r="AC29" s="92">
        <f t="shared" si="7"/>
        <v>2728.5</v>
      </c>
      <c r="AD29" s="91">
        <f t="shared" si="7"/>
        <v>145</v>
      </c>
      <c r="AE29" s="92">
        <f t="shared" si="7"/>
        <v>4843.6000000000004</v>
      </c>
      <c r="AF29" s="93">
        <f t="shared" si="7"/>
        <v>171</v>
      </c>
      <c r="AG29" s="92">
        <f t="shared" si="7"/>
        <v>4750.7999999999993</v>
      </c>
    </row>
    <row r="30" spans="1:33" ht="7.5" customHeight="1">
      <c r="A30" s="82" t="s">
        <v>142</v>
      </c>
      <c r="B30" s="76">
        <v>90</v>
      </c>
      <c r="C30" s="78">
        <v>1674.8</v>
      </c>
      <c r="D30" s="76">
        <v>35</v>
      </c>
      <c r="E30" s="78">
        <v>1469.2</v>
      </c>
      <c r="F30" s="76">
        <v>37</v>
      </c>
      <c r="G30" s="78">
        <v>829.1</v>
      </c>
      <c r="H30" s="76">
        <v>1</v>
      </c>
      <c r="I30" s="78">
        <v>52.5</v>
      </c>
      <c r="J30" s="76">
        <v>7</v>
      </c>
      <c r="K30" s="78">
        <v>95.4</v>
      </c>
      <c r="L30" s="76">
        <v>8</v>
      </c>
      <c r="M30" s="78">
        <v>229.5</v>
      </c>
      <c r="N30" s="76">
        <v>2</v>
      </c>
      <c r="O30" s="78">
        <v>28.1</v>
      </c>
      <c r="P30" s="76"/>
      <c r="Q30" s="78"/>
      <c r="R30" s="76">
        <v>16</v>
      </c>
      <c r="S30" s="78">
        <v>267.5</v>
      </c>
      <c r="T30" s="76">
        <v>38</v>
      </c>
      <c r="U30" s="78">
        <v>1382.4</v>
      </c>
      <c r="V30" s="76">
        <v>1</v>
      </c>
      <c r="W30" s="78">
        <v>36.6</v>
      </c>
      <c r="X30" s="76">
        <v>6</v>
      </c>
      <c r="Y30" s="78">
        <v>210.5</v>
      </c>
      <c r="Z30" s="76">
        <v>53</v>
      </c>
      <c r="AA30" s="78">
        <v>1905.1</v>
      </c>
      <c r="AB30" s="76">
        <v>8</v>
      </c>
      <c r="AC30" s="78">
        <v>290.3</v>
      </c>
      <c r="AD30" s="76">
        <v>13</v>
      </c>
      <c r="AE30" s="78">
        <v>307.89999999999998</v>
      </c>
      <c r="AF30" s="77">
        <v>23</v>
      </c>
      <c r="AG30" s="78">
        <v>675.4</v>
      </c>
    </row>
    <row r="31" spans="1:33" ht="7.5" customHeight="1">
      <c r="A31" s="82" t="s">
        <v>143</v>
      </c>
      <c r="B31" s="76">
        <v>62</v>
      </c>
      <c r="C31" s="78">
        <v>492.7</v>
      </c>
      <c r="D31" s="76">
        <v>24</v>
      </c>
      <c r="E31" s="78">
        <v>218.7</v>
      </c>
      <c r="F31" s="76">
        <v>21</v>
      </c>
      <c r="G31" s="78">
        <v>149.1</v>
      </c>
      <c r="H31" s="76"/>
      <c r="I31" s="78"/>
      <c r="J31" s="76">
        <v>3</v>
      </c>
      <c r="K31" s="78">
        <v>65.900000000000006</v>
      </c>
      <c r="L31" s="76">
        <v>5</v>
      </c>
      <c r="M31" s="78">
        <v>35.799999999999997</v>
      </c>
      <c r="N31" s="76">
        <v>1</v>
      </c>
      <c r="O31" s="78">
        <v>2.5</v>
      </c>
      <c r="P31" s="76"/>
      <c r="Q31" s="78"/>
      <c r="R31" s="76">
        <v>10</v>
      </c>
      <c r="S31" s="78">
        <v>60.7</v>
      </c>
      <c r="T31" s="76">
        <v>25</v>
      </c>
      <c r="U31" s="78">
        <v>249</v>
      </c>
      <c r="V31" s="76"/>
      <c r="W31" s="78"/>
      <c r="X31" s="76">
        <v>2</v>
      </c>
      <c r="Y31" s="78">
        <v>12.4</v>
      </c>
      <c r="Z31" s="76">
        <v>22</v>
      </c>
      <c r="AA31" s="78">
        <v>216.6</v>
      </c>
      <c r="AB31" s="76">
        <v>7</v>
      </c>
      <c r="AC31" s="78">
        <v>72.5</v>
      </c>
      <c r="AD31" s="76">
        <v>3</v>
      </c>
      <c r="AE31" s="78">
        <v>57.4</v>
      </c>
      <c r="AF31" s="77">
        <v>25</v>
      </c>
      <c r="AG31" s="78">
        <v>258.5</v>
      </c>
    </row>
    <row r="32" spans="1:33" ht="7.5" customHeight="1">
      <c r="A32" s="82" t="s">
        <v>144</v>
      </c>
      <c r="B32" s="76">
        <v>17</v>
      </c>
      <c r="C32" s="78">
        <v>571.6</v>
      </c>
      <c r="D32" s="76">
        <v>18</v>
      </c>
      <c r="E32" s="78">
        <v>673.8</v>
      </c>
      <c r="F32" s="76">
        <v>11</v>
      </c>
      <c r="G32" s="78">
        <v>484.5</v>
      </c>
      <c r="H32" s="76"/>
      <c r="I32" s="78"/>
      <c r="J32" s="76"/>
      <c r="K32" s="78"/>
      <c r="L32" s="76"/>
      <c r="M32" s="78"/>
      <c r="N32" s="76">
        <v>1</v>
      </c>
      <c r="O32" s="78">
        <v>4.3</v>
      </c>
      <c r="P32" s="76"/>
      <c r="Q32" s="78"/>
      <c r="R32" s="76">
        <v>6</v>
      </c>
      <c r="S32" s="78">
        <v>104.3</v>
      </c>
      <c r="T32" s="76">
        <v>22</v>
      </c>
      <c r="U32" s="78">
        <v>684</v>
      </c>
      <c r="V32" s="76"/>
      <c r="W32" s="78"/>
      <c r="X32" s="76">
        <v>1</v>
      </c>
      <c r="Y32" s="78">
        <v>15.7</v>
      </c>
      <c r="Z32" s="76">
        <v>19</v>
      </c>
      <c r="AA32" s="78">
        <v>558.29999999999995</v>
      </c>
      <c r="AB32" s="76">
        <v>3</v>
      </c>
      <c r="AC32" s="78">
        <v>44.1</v>
      </c>
      <c r="AD32" s="76">
        <v>3</v>
      </c>
      <c r="AE32" s="78">
        <v>107.5</v>
      </c>
      <c r="AF32" s="77">
        <v>19</v>
      </c>
      <c r="AG32" s="78">
        <v>496.2</v>
      </c>
    </row>
    <row r="33" spans="1:33" ht="7.5" customHeight="1">
      <c r="A33" s="82" t="s">
        <v>145</v>
      </c>
      <c r="B33" s="76">
        <v>164</v>
      </c>
      <c r="C33" s="78">
        <v>4263</v>
      </c>
      <c r="D33" s="76">
        <v>68</v>
      </c>
      <c r="E33" s="78">
        <v>2552.1999999999998</v>
      </c>
      <c r="F33" s="76">
        <v>60</v>
      </c>
      <c r="G33" s="78">
        <v>1855.2</v>
      </c>
      <c r="H33" s="76"/>
      <c r="I33" s="78"/>
      <c r="J33" s="76">
        <v>9</v>
      </c>
      <c r="K33" s="78">
        <v>217.4</v>
      </c>
      <c r="L33" s="76">
        <v>13</v>
      </c>
      <c r="M33" s="78">
        <v>417</v>
      </c>
      <c r="N33" s="76">
        <v>2</v>
      </c>
      <c r="O33" s="78">
        <v>21.7</v>
      </c>
      <c r="P33" s="76"/>
      <c r="Q33" s="78"/>
      <c r="R33" s="76">
        <v>28</v>
      </c>
      <c r="S33" s="78">
        <v>605.1</v>
      </c>
      <c r="T33" s="76">
        <v>99</v>
      </c>
      <c r="U33" s="78">
        <v>3879.4</v>
      </c>
      <c r="V33" s="76"/>
      <c r="W33" s="78"/>
      <c r="X33" s="76">
        <v>6</v>
      </c>
      <c r="Y33" s="78">
        <v>125.6</v>
      </c>
      <c r="Z33" s="76">
        <v>80</v>
      </c>
      <c r="AA33" s="78">
        <v>2601.6</v>
      </c>
      <c r="AB33" s="76">
        <v>18</v>
      </c>
      <c r="AC33" s="78">
        <v>608.9</v>
      </c>
      <c r="AD33" s="76">
        <v>19</v>
      </c>
      <c r="AE33" s="78">
        <v>615.1</v>
      </c>
      <c r="AF33" s="77">
        <v>63</v>
      </c>
      <c r="AG33" s="78">
        <v>1808.9</v>
      </c>
    </row>
    <row r="34" spans="1:33" ht="7.5" customHeight="1">
      <c r="A34" s="82" t="s">
        <v>146</v>
      </c>
      <c r="B34" s="76"/>
      <c r="C34" s="78"/>
      <c r="D34" s="76"/>
      <c r="E34" s="78"/>
      <c r="F34" s="76"/>
      <c r="G34" s="78"/>
      <c r="H34" s="76"/>
      <c r="I34" s="78"/>
      <c r="J34" s="76"/>
      <c r="K34" s="78"/>
      <c r="L34" s="76"/>
      <c r="M34" s="78"/>
      <c r="N34" s="76"/>
      <c r="O34" s="78"/>
      <c r="P34" s="76"/>
      <c r="Q34" s="78"/>
      <c r="R34" s="76"/>
      <c r="S34" s="78"/>
      <c r="T34" s="76"/>
      <c r="U34" s="78"/>
      <c r="V34" s="76"/>
      <c r="W34" s="78"/>
      <c r="X34" s="76"/>
      <c r="Y34" s="78"/>
      <c r="Z34" s="76"/>
      <c r="AA34" s="78"/>
      <c r="AB34" s="76"/>
      <c r="AC34" s="78"/>
      <c r="AD34" s="76"/>
      <c r="AE34" s="78"/>
      <c r="AF34" s="77"/>
      <c r="AG34" s="78"/>
    </row>
    <row r="35" spans="1:33" ht="7.5" customHeight="1">
      <c r="A35" s="90" t="s">
        <v>170</v>
      </c>
      <c r="B35" s="91">
        <f t="shared" ref="B35:Q35" si="8">SUM(B30:B34)</f>
        <v>333</v>
      </c>
      <c r="C35" s="92">
        <f t="shared" si="8"/>
        <v>7002.1</v>
      </c>
      <c r="D35" s="91">
        <f t="shared" si="8"/>
        <v>145</v>
      </c>
      <c r="E35" s="92">
        <f t="shared" si="8"/>
        <v>4913.8999999999996</v>
      </c>
      <c r="F35" s="91">
        <f t="shared" si="8"/>
        <v>129</v>
      </c>
      <c r="G35" s="92">
        <f t="shared" si="8"/>
        <v>3317.9</v>
      </c>
      <c r="H35" s="91">
        <f t="shared" si="8"/>
        <v>1</v>
      </c>
      <c r="I35" s="92">
        <f t="shared" si="8"/>
        <v>52.5</v>
      </c>
      <c r="J35" s="91">
        <f t="shared" si="8"/>
        <v>19</v>
      </c>
      <c r="K35" s="92">
        <f t="shared" si="8"/>
        <v>378.70000000000005</v>
      </c>
      <c r="L35" s="91">
        <f t="shared" si="8"/>
        <v>26</v>
      </c>
      <c r="M35" s="92">
        <f t="shared" si="8"/>
        <v>682.3</v>
      </c>
      <c r="N35" s="91">
        <f t="shared" si="8"/>
        <v>6</v>
      </c>
      <c r="O35" s="92">
        <f t="shared" si="8"/>
        <v>56.599999999999994</v>
      </c>
      <c r="P35" s="91">
        <f t="shared" si="8"/>
        <v>0</v>
      </c>
      <c r="Q35" s="92">
        <f t="shared" si="8"/>
        <v>0</v>
      </c>
      <c r="R35" s="91">
        <f t="shared" ref="R35:AG35" si="9">SUM(R30:R34)</f>
        <v>60</v>
      </c>
      <c r="S35" s="92">
        <f t="shared" si="9"/>
        <v>1037.5999999999999</v>
      </c>
      <c r="T35" s="91">
        <f t="shared" si="9"/>
        <v>184</v>
      </c>
      <c r="U35" s="92">
        <f t="shared" si="9"/>
        <v>6194.8</v>
      </c>
      <c r="V35" s="91">
        <f t="shared" si="9"/>
        <v>1</v>
      </c>
      <c r="W35" s="92">
        <f t="shared" si="9"/>
        <v>36.6</v>
      </c>
      <c r="X35" s="91">
        <f t="shared" si="9"/>
        <v>15</v>
      </c>
      <c r="Y35" s="92">
        <f t="shared" si="9"/>
        <v>364.2</v>
      </c>
      <c r="Z35" s="91">
        <f t="shared" si="9"/>
        <v>174</v>
      </c>
      <c r="AA35" s="92">
        <f t="shared" si="9"/>
        <v>5281.6</v>
      </c>
      <c r="AB35" s="91">
        <f t="shared" si="9"/>
        <v>36</v>
      </c>
      <c r="AC35" s="92">
        <f t="shared" si="9"/>
        <v>1015.8</v>
      </c>
      <c r="AD35" s="91">
        <f t="shared" si="9"/>
        <v>38</v>
      </c>
      <c r="AE35" s="92">
        <f t="shared" si="9"/>
        <v>1087.9000000000001</v>
      </c>
      <c r="AF35" s="93">
        <f t="shared" si="9"/>
        <v>130</v>
      </c>
      <c r="AG35" s="92">
        <f t="shared" si="9"/>
        <v>3239</v>
      </c>
    </row>
    <row r="36" spans="1:33" ht="7.5" customHeight="1">
      <c r="A36" s="82" t="s">
        <v>148</v>
      </c>
      <c r="B36" s="76"/>
      <c r="C36" s="78"/>
      <c r="D36" s="76">
        <v>2</v>
      </c>
      <c r="E36" s="78">
        <v>15.7</v>
      </c>
      <c r="F36" s="76">
        <v>6</v>
      </c>
      <c r="G36" s="78">
        <v>36.1</v>
      </c>
      <c r="H36" s="76"/>
      <c r="I36" s="78"/>
      <c r="J36" s="76">
        <v>4</v>
      </c>
      <c r="K36" s="78">
        <v>16.2</v>
      </c>
      <c r="L36" s="76"/>
      <c r="M36" s="78"/>
      <c r="N36" s="76">
        <v>1</v>
      </c>
      <c r="O36" s="78">
        <v>6.2</v>
      </c>
      <c r="P36" s="76">
        <v>1</v>
      </c>
      <c r="Q36" s="78">
        <v>3.5</v>
      </c>
      <c r="R36" s="76">
        <v>14</v>
      </c>
      <c r="S36" s="78">
        <v>67.900000000000006</v>
      </c>
      <c r="T36" s="76">
        <v>1</v>
      </c>
      <c r="U36" s="78">
        <v>10.4</v>
      </c>
      <c r="V36" s="76">
        <v>1</v>
      </c>
      <c r="W36" s="78">
        <v>11.5</v>
      </c>
      <c r="X36" s="76"/>
      <c r="Y36" s="78"/>
      <c r="Z36" s="76"/>
      <c r="AA36" s="78"/>
      <c r="AB36" s="76"/>
      <c r="AC36" s="78"/>
      <c r="AD36" s="76">
        <v>1</v>
      </c>
      <c r="AE36" s="78">
        <v>9.4</v>
      </c>
      <c r="AF36" s="77">
        <v>1</v>
      </c>
      <c r="AG36" s="78">
        <v>20.8</v>
      </c>
    </row>
    <row r="37" spans="1:33" ht="7.5" customHeight="1">
      <c r="A37" s="82" t="s">
        <v>163</v>
      </c>
      <c r="B37" s="76">
        <v>26</v>
      </c>
      <c r="C37" s="78">
        <v>104.5</v>
      </c>
      <c r="D37" s="76">
        <v>2</v>
      </c>
      <c r="E37" s="78">
        <v>11.9</v>
      </c>
      <c r="F37" s="76"/>
      <c r="G37" s="78"/>
      <c r="H37" s="76"/>
      <c r="I37" s="78"/>
      <c r="J37" s="76"/>
      <c r="K37" s="78"/>
      <c r="L37" s="76"/>
      <c r="M37" s="78"/>
      <c r="N37" s="76"/>
      <c r="O37" s="78"/>
      <c r="P37" s="76"/>
      <c r="Q37" s="78"/>
      <c r="R37" s="76"/>
      <c r="S37" s="78"/>
      <c r="T37" s="76"/>
      <c r="U37" s="78"/>
      <c r="V37" s="76"/>
      <c r="W37" s="78"/>
      <c r="X37" s="76"/>
      <c r="Y37" s="78"/>
      <c r="Z37" s="76"/>
      <c r="AA37" s="78"/>
      <c r="AB37" s="76"/>
      <c r="AC37" s="78"/>
      <c r="AD37" s="76"/>
      <c r="AE37" s="78"/>
      <c r="AF37" s="77"/>
      <c r="AG37" s="78"/>
    </row>
    <row r="38" spans="1:33" ht="7.5" customHeight="1">
      <c r="A38" s="82" t="s">
        <v>164</v>
      </c>
      <c r="B38" s="76">
        <v>10</v>
      </c>
      <c r="C38" s="78">
        <v>43.7</v>
      </c>
      <c r="D38" s="76">
        <v>2</v>
      </c>
      <c r="E38" s="78">
        <v>11.2</v>
      </c>
      <c r="F38" s="76"/>
      <c r="G38" s="78"/>
      <c r="H38" s="76"/>
      <c r="I38" s="78"/>
      <c r="J38" s="76"/>
      <c r="K38" s="78"/>
      <c r="L38" s="76"/>
      <c r="M38" s="78"/>
      <c r="N38" s="76"/>
      <c r="O38" s="78"/>
      <c r="P38" s="76"/>
      <c r="Q38" s="78"/>
      <c r="R38" s="76"/>
      <c r="S38" s="78"/>
      <c r="T38" s="76"/>
      <c r="U38" s="78"/>
      <c r="V38" s="76"/>
      <c r="W38" s="78"/>
      <c r="X38" s="76"/>
      <c r="Y38" s="78"/>
      <c r="Z38" s="76"/>
      <c r="AA38" s="78"/>
      <c r="AB38" s="76"/>
      <c r="AC38" s="78"/>
      <c r="AD38" s="76"/>
      <c r="AE38" s="78"/>
      <c r="AF38" s="77"/>
      <c r="AG38" s="78"/>
    </row>
    <row r="39" spans="1:33" ht="7.5" customHeight="1">
      <c r="A39" s="82" t="s">
        <v>171</v>
      </c>
      <c r="B39" s="76">
        <v>4</v>
      </c>
      <c r="C39" s="78">
        <v>10.7</v>
      </c>
      <c r="D39" s="76"/>
      <c r="E39" s="78"/>
      <c r="F39" s="76"/>
      <c r="G39" s="78"/>
      <c r="H39" s="76"/>
      <c r="I39" s="78"/>
      <c r="J39" s="76"/>
      <c r="K39" s="78"/>
      <c r="L39" s="76"/>
      <c r="M39" s="78"/>
      <c r="N39" s="76"/>
      <c r="O39" s="78"/>
      <c r="P39" s="76"/>
      <c r="Q39" s="78"/>
      <c r="R39" s="76"/>
      <c r="S39" s="78"/>
      <c r="T39" s="76"/>
      <c r="U39" s="78"/>
      <c r="V39" s="76"/>
      <c r="W39" s="78"/>
      <c r="X39" s="76"/>
      <c r="Y39" s="78"/>
      <c r="Z39" s="76"/>
      <c r="AA39" s="78"/>
      <c r="AB39" s="76"/>
      <c r="AC39" s="78"/>
      <c r="AD39" s="76"/>
      <c r="AE39" s="78"/>
      <c r="AF39" s="77"/>
      <c r="AG39" s="78"/>
    </row>
    <row r="40" spans="1:33" ht="7.5" customHeight="1">
      <c r="A40" s="82" t="s">
        <v>165</v>
      </c>
      <c r="B40" s="76">
        <v>1</v>
      </c>
      <c r="C40" s="78">
        <v>4.2</v>
      </c>
      <c r="D40" s="76">
        <v>1</v>
      </c>
      <c r="E40" s="78">
        <v>4.9000000000000004</v>
      </c>
      <c r="F40" s="76"/>
      <c r="G40" s="78"/>
      <c r="H40" s="76"/>
      <c r="I40" s="78"/>
      <c r="J40" s="76"/>
      <c r="K40" s="78"/>
      <c r="L40" s="76"/>
      <c r="M40" s="78"/>
      <c r="N40" s="76"/>
      <c r="O40" s="78"/>
      <c r="P40" s="76"/>
      <c r="Q40" s="78"/>
      <c r="R40" s="76"/>
      <c r="S40" s="78"/>
      <c r="T40" s="76"/>
      <c r="U40" s="78"/>
      <c r="V40" s="76"/>
      <c r="W40" s="78"/>
      <c r="X40" s="76"/>
      <c r="Y40" s="78"/>
      <c r="Z40" s="76"/>
      <c r="AA40" s="78"/>
      <c r="AB40" s="76"/>
      <c r="AC40" s="78"/>
      <c r="AD40" s="76"/>
      <c r="AE40" s="78"/>
      <c r="AF40" s="77"/>
      <c r="AG40" s="78"/>
    </row>
    <row r="41" spans="1:33" ht="7.5" customHeight="1">
      <c r="A41" s="82" t="s">
        <v>166</v>
      </c>
      <c r="B41" s="76">
        <v>1</v>
      </c>
      <c r="C41" s="78">
        <v>5.2</v>
      </c>
      <c r="D41" s="76">
        <v>1</v>
      </c>
      <c r="E41" s="78">
        <v>8.5</v>
      </c>
      <c r="F41" s="76"/>
      <c r="G41" s="78"/>
      <c r="H41" s="76"/>
      <c r="I41" s="78"/>
      <c r="J41" s="76"/>
      <c r="K41" s="78"/>
      <c r="L41" s="76"/>
      <c r="M41" s="78"/>
      <c r="N41" s="76"/>
      <c r="O41" s="78"/>
      <c r="P41" s="76"/>
      <c r="Q41" s="78"/>
      <c r="R41" s="76"/>
      <c r="S41" s="78"/>
      <c r="T41" s="76"/>
      <c r="U41" s="78"/>
      <c r="V41" s="76"/>
      <c r="W41" s="78"/>
      <c r="X41" s="76"/>
      <c r="Y41" s="78"/>
      <c r="Z41" s="76"/>
      <c r="AA41" s="78"/>
      <c r="AB41" s="76"/>
      <c r="AC41" s="78"/>
      <c r="AD41" s="76"/>
      <c r="AE41" s="78"/>
      <c r="AF41" s="77"/>
      <c r="AG41" s="78"/>
    </row>
    <row r="42" spans="1:33" ht="7.5" customHeight="1">
      <c r="A42" s="82" t="s">
        <v>149</v>
      </c>
      <c r="B42" s="76">
        <v>7</v>
      </c>
      <c r="C42" s="78">
        <v>213.4</v>
      </c>
      <c r="D42" s="76">
        <v>7</v>
      </c>
      <c r="E42" s="78">
        <v>321.3</v>
      </c>
      <c r="F42" s="76">
        <v>11</v>
      </c>
      <c r="G42" s="78">
        <v>387.9</v>
      </c>
      <c r="H42" s="76">
        <v>1</v>
      </c>
      <c r="I42" s="78">
        <v>47.9</v>
      </c>
      <c r="J42" s="76"/>
      <c r="K42" s="78"/>
      <c r="L42" s="76">
        <v>7</v>
      </c>
      <c r="M42" s="78">
        <v>128.1</v>
      </c>
      <c r="N42" s="76">
        <v>1</v>
      </c>
      <c r="O42" s="78">
        <v>21.3</v>
      </c>
      <c r="P42" s="76"/>
      <c r="Q42" s="78"/>
      <c r="R42" s="76">
        <v>7</v>
      </c>
      <c r="S42" s="78">
        <v>247.8</v>
      </c>
      <c r="T42" s="76"/>
      <c r="U42" s="78"/>
      <c r="V42" s="76">
        <v>1</v>
      </c>
      <c r="W42" s="78">
        <v>5.7</v>
      </c>
      <c r="X42" s="76">
        <v>5</v>
      </c>
      <c r="Y42" s="78">
        <v>134.6</v>
      </c>
      <c r="Z42" s="76">
        <v>4</v>
      </c>
      <c r="AA42" s="78">
        <v>69.400000000000006</v>
      </c>
      <c r="AB42" s="76">
        <v>7</v>
      </c>
      <c r="AC42" s="78">
        <v>271.10000000000002</v>
      </c>
      <c r="AD42" s="76">
        <v>13</v>
      </c>
      <c r="AE42" s="78">
        <v>350.9</v>
      </c>
      <c r="AF42" s="77">
        <v>7</v>
      </c>
      <c r="AG42" s="78">
        <v>236.2</v>
      </c>
    </row>
    <row r="43" spans="1:33" ht="7.5" customHeight="1">
      <c r="A43" s="82" t="s">
        <v>150</v>
      </c>
      <c r="B43" s="76"/>
      <c r="C43" s="78"/>
      <c r="D43" s="76"/>
      <c r="E43" s="78"/>
      <c r="F43" s="76">
        <v>1</v>
      </c>
      <c r="G43" s="78">
        <v>39</v>
      </c>
      <c r="H43" s="76"/>
      <c r="I43" s="78"/>
      <c r="J43" s="76"/>
      <c r="K43" s="78"/>
      <c r="L43" s="76"/>
      <c r="M43" s="78"/>
      <c r="N43" s="76"/>
      <c r="O43" s="78"/>
      <c r="P43" s="76"/>
      <c r="Q43" s="78"/>
      <c r="R43" s="76"/>
      <c r="S43" s="78"/>
      <c r="T43" s="76"/>
      <c r="U43" s="78"/>
      <c r="V43" s="76"/>
      <c r="W43" s="78"/>
      <c r="X43" s="76"/>
      <c r="Y43" s="78"/>
      <c r="Z43" s="76"/>
      <c r="AA43" s="78"/>
      <c r="AB43" s="76">
        <v>2</v>
      </c>
      <c r="AC43" s="78">
        <v>64.3</v>
      </c>
      <c r="AD43" s="76"/>
      <c r="AE43" s="78"/>
      <c r="AF43" s="77"/>
      <c r="AG43" s="78"/>
    </row>
    <row r="44" spans="1:33" ht="7.5" customHeight="1">
      <c r="A44" s="82" t="s">
        <v>151</v>
      </c>
      <c r="B44" s="76">
        <v>84</v>
      </c>
      <c r="C44" s="78">
        <v>313.5</v>
      </c>
      <c r="D44" s="76">
        <v>13</v>
      </c>
      <c r="E44" s="78">
        <v>79.7</v>
      </c>
      <c r="F44" s="76">
        <v>12</v>
      </c>
      <c r="G44" s="78">
        <v>81.400000000000006</v>
      </c>
      <c r="H44" s="76"/>
      <c r="I44" s="78"/>
      <c r="J44" s="76">
        <v>5</v>
      </c>
      <c r="K44" s="78">
        <v>26.3</v>
      </c>
      <c r="L44" s="76"/>
      <c r="M44" s="78"/>
      <c r="N44" s="76"/>
      <c r="O44" s="78"/>
      <c r="P44" s="76">
        <v>1</v>
      </c>
      <c r="Q44" s="78">
        <v>8</v>
      </c>
      <c r="R44" s="76">
        <v>10</v>
      </c>
      <c r="S44" s="78">
        <v>37.700000000000003</v>
      </c>
      <c r="T44" s="76">
        <v>12</v>
      </c>
      <c r="U44" s="78">
        <v>38.4</v>
      </c>
      <c r="V44" s="76"/>
      <c r="W44" s="78"/>
      <c r="X44" s="76"/>
      <c r="Y44" s="78"/>
      <c r="Z44" s="76">
        <v>23</v>
      </c>
      <c r="AA44" s="78">
        <v>125</v>
      </c>
      <c r="AB44" s="76"/>
      <c r="AC44" s="78"/>
      <c r="AD44" s="76">
        <v>1</v>
      </c>
      <c r="AE44" s="78">
        <v>22.9</v>
      </c>
      <c r="AF44" s="77">
        <v>17</v>
      </c>
      <c r="AG44" s="78">
        <v>110.6</v>
      </c>
    </row>
    <row r="45" spans="1:33" ht="7.5" customHeight="1">
      <c r="A45" s="82" t="s">
        <v>152</v>
      </c>
      <c r="B45" s="76">
        <v>19</v>
      </c>
      <c r="C45" s="78">
        <v>91.1</v>
      </c>
      <c r="D45" s="76">
        <v>4</v>
      </c>
      <c r="E45" s="78">
        <v>34.700000000000003</v>
      </c>
      <c r="F45" s="76">
        <v>3</v>
      </c>
      <c r="G45" s="78">
        <v>30.2</v>
      </c>
      <c r="H45" s="76"/>
      <c r="I45" s="78"/>
      <c r="J45" s="76"/>
      <c r="K45" s="78"/>
      <c r="L45" s="76"/>
      <c r="M45" s="78"/>
      <c r="N45" s="76">
        <v>2</v>
      </c>
      <c r="O45" s="78">
        <v>19.3</v>
      </c>
      <c r="P45" s="76"/>
      <c r="Q45" s="78"/>
      <c r="R45" s="76">
        <v>6</v>
      </c>
      <c r="S45" s="78">
        <v>38</v>
      </c>
      <c r="T45" s="85">
        <v>3</v>
      </c>
      <c r="U45" s="78">
        <v>12.5</v>
      </c>
      <c r="V45" s="76"/>
      <c r="W45" s="78"/>
      <c r="X45" s="76"/>
      <c r="Y45" s="78"/>
      <c r="Z45" s="76">
        <v>12</v>
      </c>
      <c r="AA45" s="78">
        <v>86.8</v>
      </c>
      <c r="AB45" s="76"/>
      <c r="AC45" s="78"/>
      <c r="AD45" s="76"/>
      <c r="AE45" s="78"/>
      <c r="AF45" s="77">
        <v>7</v>
      </c>
      <c r="AG45" s="78">
        <v>67.8</v>
      </c>
    </row>
    <row r="46" spans="1:33" ht="7.5" customHeight="1">
      <c r="A46" s="82" t="s">
        <v>153</v>
      </c>
      <c r="B46" s="76">
        <v>24</v>
      </c>
      <c r="C46" s="78">
        <v>132.19999999999999</v>
      </c>
      <c r="D46" s="76">
        <v>2</v>
      </c>
      <c r="E46" s="78">
        <v>7.8</v>
      </c>
      <c r="F46" s="76">
        <v>1</v>
      </c>
      <c r="G46" s="78">
        <v>10.3</v>
      </c>
      <c r="H46" s="76"/>
      <c r="I46" s="78"/>
      <c r="J46" s="76">
        <v>1</v>
      </c>
      <c r="K46" s="78">
        <v>4.9000000000000004</v>
      </c>
      <c r="L46" s="76">
        <v>1</v>
      </c>
      <c r="M46" s="78">
        <v>13.6</v>
      </c>
      <c r="N46" s="76"/>
      <c r="O46" s="78"/>
      <c r="P46" s="76"/>
      <c r="Q46" s="78"/>
      <c r="R46" s="76">
        <v>4</v>
      </c>
      <c r="S46" s="78">
        <v>25.4</v>
      </c>
      <c r="T46" s="76">
        <v>1</v>
      </c>
      <c r="U46" s="78">
        <v>11.7</v>
      </c>
      <c r="V46" s="76"/>
      <c r="W46" s="78"/>
      <c r="X46" s="76">
        <v>1</v>
      </c>
      <c r="Y46" s="78">
        <v>13.1</v>
      </c>
      <c r="Z46" s="76">
        <v>4</v>
      </c>
      <c r="AA46" s="78">
        <v>53.1</v>
      </c>
      <c r="AB46" s="76">
        <v>1</v>
      </c>
      <c r="AC46" s="78">
        <v>19.899999999999999</v>
      </c>
      <c r="AD46" s="76"/>
      <c r="AE46" s="78"/>
      <c r="AF46" s="77">
        <v>3</v>
      </c>
      <c r="AG46" s="78">
        <v>32.6</v>
      </c>
    </row>
    <row r="47" spans="1:33" ht="7.5" customHeight="1">
      <c r="A47" s="82" t="s">
        <v>154</v>
      </c>
      <c r="B47" s="76"/>
      <c r="C47" s="78"/>
      <c r="D47" s="76"/>
      <c r="E47" s="78"/>
      <c r="F47" s="76">
        <v>3</v>
      </c>
      <c r="G47" s="78">
        <v>13.3</v>
      </c>
      <c r="H47" s="76"/>
      <c r="I47" s="78"/>
      <c r="J47" s="76"/>
      <c r="K47" s="78"/>
      <c r="L47" s="76"/>
      <c r="M47" s="78"/>
      <c r="N47" s="76"/>
      <c r="O47" s="78"/>
      <c r="P47" s="76"/>
      <c r="Q47" s="78"/>
      <c r="R47" s="76">
        <v>4</v>
      </c>
      <c r="S47" s="78">
        <v>36.200000000000003</v>
      </c>
      <c r="T47" s="76"/>
      <c r="U47" s="78"/>
      <c r="V47" s="76"/>
      <c r="W47" s="78"/>
      <c r="X47" s="76"/>
      <c r="Y47" s="78"/>
      <c r="Z47" s="76"/>
      <c r="AA47" s="78"/>
      <c r="AB47" s="76"/>
      <c r="AC47" s="78"/>
      <c r="AD47" s="76"/>
      <c r="AE47" s="78"/>
      <c r="AF47" s="77">
        <v>3</v>
      </c>
      <c r="AG47" s="78">
        <v>12.9</v>
      </c>
    </row>
    <row r="48" spans="1:33" ht="7.5" customHeight="1">
      <c r="A48" s="82" t="s">
        <v>167</v>
      </c>
      <c r="B48" s="76">
        <v>14</v>
      </c>
      <c r="C48" s="78">
        <v>42.5</v>
      </c>
      <c r="D48" s="76">
        <v>2</v>
      </c>
      <c r="E48" s="78">
        <v>11.9</v>
      </c>
      <c r="F48" s="76"/>
      <c r="G48" s="78"/>
      <c r="H48" s="76"/>
      <c r="I48" s="78"/>
      <c r="J48" s="76"/>
      <c r="K48" s="78"/>
      <c r="L48" s="76"/>
      <c r="M48" s="78"/>
      <c r="N48" s="76"/>
      <c r="O48" s="78"/>
      <c r="P48" s="76"/>
      <c r="Q48" s="78"/>
      <c r="R48" s="76"/>
      <c r="S48" s="78"/>
      <c r="T48" s="76"/>
      <c r="U48" s="78"/>
      <c r="V48" s="76"/>
      <c r="W48" s="78"/>
      <c r="X48" s="76"/>
      <c r="Y48" s="78"/>
      <c r="Z48" s="76"/>
      <c r="AA48" s="78"/>
      <c r="AB48" s="76"/>
      <c r="AC48" s="78"/>
      <c r="AD48" s="76"/>
      <c r="AE48" s="78"/>
      <c r="AF48" s="77"/>
      <c r="AG48" s="78"/>
    </row>
    <row r="49" spans="1:33" ht="7.5" customHeight="1">
      <c r="A49" s="82" t="s">
        <v>168</v>
      </c>
      <c r="B49" s="76">
        <v>1</v>
      </c>
      <c r="C49" s="78">
        <v>2.6</v>
      </c>
      <c r="D49" s="76">
        <v>2</v>
      </c>
      <c r="E49" s="78">
        <v>10.5</v>
      </c>
      <c r="F49" s="76"/>
      <c r="G49" s="78"/>
      <c r="H49" s="76"/>
      <c r="I49" s="78"/>
      <c r="J49" s="76"/>
      <c r="K49" s="78"/>
      <c r="L49" s="76"/>
      <c r="M49" s="78"/>
      <c r="N49" s="76"/>
      <c r="O49" s="78"/>
      <c r="P49" s="76"/>
      <c r="Q49" s="78"/>
      <c r="R49" s="76"/>
      <c r="S49" s="78"/>
      <c r="T49" s="76"/>
      <c r="U49" s="78"/>
      <c r="V49" s="76"/>
      <c r="W49" s="78"/>
      <c r="X49" s="76"/>
      <c r="Y49" s="78"/>
      <c r="Z49" s="76"/>
      <c r="AA49" s="78"/>
      <c r="AB49" s="76"/>
      <c r="AC49" s="78"/>
      <c r="AD49" s="76"/>
      <c r="AE49" s="78"/>
      <c r="AF49" s="77"/>
      <c r="AG49" s="78"/>
    </row>
    <row r="50" spans="1:33" ht="7.5" customHeight="1">
      <c r="A50" s="82" t="s">
        <v>155</v>
      </c>
      <c r="B50" s="76">
        <v>24</v>
      </c>
      <c r="C50" s="78">
        <v>926.1</v>
      </c>
      <c r="D50" s="76">
        <v>17</v>
      </c>
      <c r="E50" s="78">
        <v>574.79999999999995</v>
      </c>
      <c r="F50" s="76">
        <v>25</v>
      </c>
      <c r="G50" s="78">
        <v>703.5</v>
      </c>
      <c r="H50" s="76"/>
      <c r="I50" s="78"/>
      <c r="J50" s="76">
        <v>7</v>
      </c>
      <c r="K50" s="78">
        <v>173.4</v>
      </c>
      <c r="L50" s="76">
        <v>10</v>
      </c>
      <c r="M50" s="78">
        <v>312.5</v>
      </c>
      <c r="N50" s="76">
        <v>6</v>
      </c>
      <c r="O50" s="78">
        <v>177.4</v>
      </c>
      <c r="P50" s="76"/>
      <c r="Q50" s="78"/>
      <c r="R50" s="76">
        <v>21</v>
      </c>
      <c r="S50" s="78">
        <v>258.2</v>
      </c>
      <c r="T50" s="76">
        <v>16</v>
      </c>
      <c r="U50" s="78">
        <v>723.3</v>
      </c>
      <c r="V50" s="76">
        <v>1</v>
      </c>
      <c r="W50" s="78">
        <v>76.2</v>
      </c>
      <c r="X50" s="76">
        <v>4</v>
      </c>
      <c r="Y50" s="78">
        <v>88.4</v>
      </c>
      <c r="Z50" s="76">
        <v>5</v>
      </c>
      <c r="AA50" s="78">
        <v>184.6</v>
      </c>
      <c r="AB50" s="76">
        <v>12</v>
      </c>
      <c r="AC50" s="78">
        <v>379</v>
      </c>
      <c r="AD50" s="76">
        <v>38</v>
      </c>
      <c r="AE50" s="78">
        <v>1253.5</v>
      </c>
      <c r="AF50" s="77">
        <v>18</v>
      </c>
      <c r="AG50" s="78">
        <v>382.7</v>
      </c>
    </row>
    <row r="51" spans="1:33" ht="7.5" customHeight="1">
      <c r="A51" s="82" t="s">
        <v>156</v>
      </c>
      <c r="B51" s="76"/>
      <c r="C51" s="78"/>
      <c r="D51" s="76"/>
      <c r="E51" s="78"/>
      <c r="F51" s="76">
        <v>2</v>
      </c>
      <c r="G51" s="78">
        <v>13.8</v>
      </c>
      <c r="H51" s="76"/>
      <c r="I51" s="78"/>
      <c r="J51" s="76"/>
      <c r="K51" s="78"/>
      <c r="L51" s="76"/>
      <c r="M51" s="78"/>
      <c r="N51" s="76"/>
      <c r="O51" s="78"/>
      <c r="P51" s="76"/>
      <c r="Q51" s="78"/>
      <c r="R51" s="76">
        <v>2</v>
      </c>
      <c r="S51" s="78">
        <v>42.5</v>
      </c>
      <c r="T51" s="76"/>
      <c r="U51" s="78"/>
      <c r="V51" s="76"/>
      <c r="W51" s="78"/>
      <c r="X51" s="76"/>
      <c r="Y51" s="78"/>
      <c r="Z51" s="76"/>
      <c r="AA51" s="78"/>
      <c r="AB51" s="76"/>
      <c r="AC51" s="78"/>
      <c r="AD51" s="76"/>
      <c r="AE51" s="78"/>
      <c r="AF51" s="77"/>
      <c r="AG51" s="78"/>
    </row>
    <row r="52" spans="1:33" ht="7.5" customHeight="1">
      <c r="A52" s="82" t="s">
        <v>157</v>
      </c>
      <c r="B52" s="76">
        <v>164</v>
      </c>
      <c r="C52" s="78">
        <v>446.6</v>
      </c>
      <c r="D52" s="76">
        <v>21</v>
      </c>
      <c r="E52" s="78">
        <v>100.9</v>
      </c>
      <c r="F52" s="76">
        <v>8</v>
      </c>
      <c r="G52" s="78">
        <v>22.4</v>
      </c>
      <c r="H52" s="76"/>
      <c r="I52" s="78"/>
      <c r="J52" s="76">
        <v>12</v>
      </c>
      <c r="K52" s="78">
        <v>29.3</v>
      </c>
      <c r="L52" s="76">
        <v>4</v>
      </c>
      <c r="M52" s="78">
        <v>16.600000000000001</v>
      </c>
      <c r="N52" s="76"/>
      <c r="O52" s="78"/>
      <c r="P52" s="76"/>
      <c r="Q52" s="78"/>
      <c r="R52" s="76">
        <v>7</v>
      </c>
      <c r="S52" s="78">
        <v>16.399999999999999</v>
      </c>
      <c r="T52" s="76">
        <v>30</v>
      </c>
      <c r="U52" s="78">
        <v>93.3</v>
      </c>
      <c r="V52" s="76"/>
      <c r="W52" s="78"/>
      <c r="X52" s="76"/>
      <c r="Y52" s="78"/>
      <c r="Z52" s="76">
        <v>58</v>
      </c>
      <c r="AA52" s="78">
        <v>201.7</v>
      </c>
      <c r="AB52" s="76">
        <v>3</v>
      </c>
      <c r="AC52" s="78">
        <v>12.6</v>
      </c>
      <c r="AD52" s="76"/>
      <c r="AE52" s="78"/>
      <c r="AF52" s="77">
        <v>55</v>
      </c>
      <c r="AG52" s="78">
        <v>209.4</v>
      </c>
    </row>
    <row r="53" spans="1:33" ht="7.5" customHeight="1">
      <c r="A53" s="82" t="s">
        <v>158</v>
      </c>
      <c r="B53" s="76">
        <v>12</v>
      </c>
      <c r="C53" s="78">
        <v>224.6</v>
      </c>
      <c r="D53" s="76">
        <v>5</v>
      </c>
      <c r="E53" s="78">
        <v>95.1</v>
      </c>
      <c r="F53" s="76">
        <v>5</v>
      </c>
      <c r="G53" s="78">
        <v>80.2</v>
      </c>
      <c r="H53" s="76"/>
      <c r="I53" s="78"/>
      <c r="J53" s="76"/>
      <c r="K53" s="78"/>
      <c r="L53" s="76">
        <v>3</v>
      </c>
      <c r="M53" s="78">
        <v>25</v>
      </c>
      <c r="N53" s="76">
        <v>1</v>
      </c>
      <c r="O53" s="78">
        <v>6.5</v>
      </c>
      <c r="P53" s="76"/>
      <c r="Q53" s="78"/>
      <c r="R53" s="76">
        <v>4</v>
      </c>
      <c r="S53" s="78">
        <v>83.5</v>
      </c>
      <c r="T53" s="76">
        <v>1</v>
      </c>
      <c r="U53" s="78">
        <v>35.1</v>
      </c>
      <c r="V53" s="76"/>
      <c r="W53" s="78"/>
      <c r="X53" s="76">
        <v>1</v>
      </c>
      <c r="Y53" s="78">
        <v>24.7</v>
      </c>
      <c r="Z53" s="76">
        <v>3</v>
      </c>
      <c r="AA53" s="78">
        <v>39.5</v>
      </c>
      <c r="AB53" s="76">
        <v>1</v>
      </c>
      <c r="AC53" s="78">
        <v>9.1999999999999993</v>
      </c>
      <c r="AD53" s="76">
        <v>9</v>
      </c>
      <c r="AE53" s="78">
        <v>175.6</v>
      </c>
      <c r="AF53" s="77"/>
      <c r="AG53" s="78"/>
    </row>
    <row r="54" spans="1:33" ht="7.5" customHeight="1">
      <c r="A54" s="82" t="s">
        <v>159</v>
      </c>
      <c r="B54" s="76">
        <v>5</v>
      </c>
      <c r="C54" s="78">
        <v>80.400000000000006</v>
      </c>
      <c r="D54" s="76">
        <v>6</v>
      </c>
      <c r="E54" s="78">
        <v>167.3</v>
      </c>
      <c r="F54" s="76"/>
      <c r="G54" s="78"/>
      <c r="H54" s="76"/>
      <c r="I54" s="78"/>
      <c r="J54" s="76">
        <v>1</v>
      </c>
      <c r="K54" s="78">
        <v>18.3</v>
      </c>
      <c r="L54" s="76">
        <v>2</v>
      </c>
      <c r="M54" s="78">
        <v>20.2</v>
      </c>
      <c r="N54" s="76"/>
      <c r="O54" s="78"/>
      <c r="P54" s="76"/>
      <c r="Q54" s="78"/>
      <c r="R54" s="76">
        <v>4</v>
      </c>
      <c r="S54" s="78">
        <v>55.2</v>
      </c>
      <c r="T54" s="76">
        <v>3</v>
      </c>
      <c r="U54" s="78">
        <v>35.4</v>
      </c>
      <c r="V54" s="76"/>
      <c r="W54" s="78"/>
      <c r="X54" s="76"/>
      <c r="Y54" s="78"/>
      <c r="Z54" s="76">
        <v>5</v>
      </c>
      <c r="AA54" s="78">
        <v>91.4</v>
      </c>
      <c r="AB54" s="76">
        <v>5</v>
      </c>
      <c r="AC54" s="78">
        <v>100.4</v>
      </c>
      <c r="AD54" s="76">
        <v>7</v>
      </c>
      <c r="AE54" s="78">
        <v>86.7</v>
      </c>
      <c r="AF54" s="77">
        <v>2</v>
      </c>
      <c r="AG54" s="78">
        <v>45.9</v>
      </c>
    </row>
    <row r="55" spans="1:33" ht="7.5" customHeight="1">
      <c r="A55" s="82" t="s">
        <v>160</v>
      </c>
      <c r="B55" s="76"/>
      <c r="C55" s="78"/>
      <c r="D55" s="76">
        <v>2</v>
      </c>
      <c r="E55" s="78">
        <v>11.7</v>
      </c>
      <c r="F55" s="76">
        <v>1</v>
      </c>
      <c r="G55" s="78">
        <v>3</v>
      </c>
      <c r="H55" s="76"/>
      <c r="I55" s="78"/>
      <c r="J55" s="76"/>
      <c r="K55" s="78"/>
      <c r="L55" s="76"/>
      <c r="M55" s="78"/>
      <c r="N55" s="76"/>
      <c r="O55" s="78"/>
      <c r="P55" s="76"/>
      <c r="Q55" s="78"/>
      <c r="R55" s="76">
        <v>3</v>
      </c>
      <c r="S55" s="78">
        <v>9.8000000000000007</v>
      </c>
      <c r="T55" s="76"/>
      <c r="U55" s="78"/>
      <c r="V55" s="76"/>
      <c r="W55" s="78"/>
      <c r="X55" s="76"/>
      <c r="Y55" s="78"/>
      <c r="Z55" s="76"/>
      <c r="AA55" s="78"/>
      <c r="AB55" s="76">
        <v>1</v>
      </c>
      <c r="AC55" s="78">
        <v>4.2</v>
      </c>
      <c r="AD55" s="76"/>
      <c r="AE55" s="78"/>
      <c r="AF55" s="77"/>
      <c r="AG55" s="78"/>
    </row>
    <row r="56" spans="1:33" ht="7.5" customHeight="1">
      <c r="A56" s="90" t="s">
        <v>172</v>
      </c>
      <c r="B56" s="91">
        <f t="shared" ref="B56:G56" si="10">SUM(B36:B55)</f>
        <v>396</v>
      </c>
      <c r="C56" s="92">
        <f t="shared" si="10"/>
        <v>2641.3</v>
      </c>
      <c r="D56" s="91">
        <f t="shared" si="10"/>
        <v>89</v>
      </c>
      <c r="E56" s="92">
        <f t="shared" si="10"/>
        <v>1467.8999999999999</v>
      </c>
      <c r="F56" s="91">
        <f t="shared" si="10"/>
        <v>78</v>
      </c>
      <c r="G56" s="92">
        <f t="shared" si="10"/>
        <v>1421.1</v>
      </c>
      <c r="H56" s="91">
        <f>SUM(H42:H55)</f>
        <v>1</v>
      </c>
      <c r="I56" s="92">
        <f>SUM(I42:I55)</f>
        <v>47.9</v>
      </c>
      <c r="J56" s="91">
        <f t="shared" ref="J56:AG56" si="11">SUM(J36:J55)</f>
        <v>30</v>
      </c>
      <c r="K56" s="92">
        <f t="shared" si="11"/>
        <v>268.40000000000003</v>
      </c>
      <c r="L56" s="91">
        <f t="shared" si="11"/>
        <v>27</v>
      </c>
      <c r="M56" s="92">
        <f t="shared" si="11"/>
        <v>516</v>
      </c>
      <c r="N56" s="91">
        <f t="shared" si="11"/>
        <v>11</v>
      </c>
      <c r="O56" s="92">
        <f t="shared" si="11"/>
        <v>230.7</v>
      </c>
      <c r="P56" s="91">
        <f t="shared" si="11"/>
        <v>2</v>
      </c>
      <c r="Q56" s="92">
        <f t="shared" si="11"/>
        <v>11.5</v>
      </c>
      <c r="R56" s="91">
        <f t="shared" si="11"/>
        <v>86</v>
      </c>
      <c r="S56" s="92">
        <f t="shared" si="11"/>
        <v>918.6</v>
      </c>
      <c r="T56" s="91">
        <f t="shared" si="11"/>
        <v>67</v>
      </c>
      <c r="U56" s="92">
        <f t="shared" si="11"/>
        <v>960.09999999999991</v>
      </c>
      <c r="V56" s="91">
        <f t="shared" si="11"/>
        <v>3</v>
      </c>
      <c r="W56" s="92">
        <f t="shared" si="11"/>
        <v>93.4</v>
      </c>
      <c r="X56" s="91">
        <f t="shared" si="11"/>
        <v>11</v>
      </c>
      <c r="Y56" s="92">
        <f t="shared" si="11"/>
        <v>260.8</v>
      </c>
      <c r="Z56" s="91">
        <f t="shared" si="11"/>
        <v>114</v>
      </c>
      <c r="AA56" s="92">
        <f t="shared" si="11"/>
        <v>851.49999999999989</v>
      </c>
      <c r="AB56" s="91">
        <f t="shared" si="11"/>
        <v>32</v>
      </c>
      <c r="AC56" s="92">
        <f t="shared" si="11"/>
        <v>860.7</v>
      </c>
      <c r="AD56" s="91">
        <f t="shared" si="11"/>
        <v>69</v>
      </c>
      <c r="AE56" s="92">
        <f t="shared" si="11"/>
        <v>1898.9999999999998</v>
      </c>
      <c r="AF56" s="93">
        <f t="shared" si="11"/>
        <v>113</v>
      </c>
      <c r="AG56" s="92">
        <f t="shared" si="11"/>
        <v>1118.9000000000001</v>
      </c>
    </row>
    <row r="57" spans="1:33" ht="7.5" customHeight="1">
      <c r="A57" s="82" t="s">
        <v>173</v>
      </c>
      <c r="B57" s="76">
        <v>316</v>
      </c>
      <c r="C57" s="78">
        <v>758.2</v>
      </c>
      <c r="D57" s="79"/>
      <c r="E57" s="80"/>
      <c r="F57" s="76"/>
      <c r="G57" s="78"/>
      <c r="H57" s="76"/>
      <c r="I57" s="78"/>
      <c r="J57" s="76"/>
      <c r="K57" s="78"/>
      <c r="L57" s="76"/>
      <c r="M57" s="78"/>
      <c r="N57" s="76"/>
      <c r="O57" s="78"/>
      <c r="P57" s="76"/>
      <c r="Q57" s="78"/>
      <c r="R57" s="76"/>
      <c r="S57" s="78"/>
      <c r="T57" s="76"/>
      <c r="U57" s="78"/>
      <c r="V57" s="76"/>
      <c r="W57" s="78"/>
      <c r="X57" s="76"/>
      <c r="Y57" s="78"/>
      <c r="Z57" s="76"/>
      <c r="AA57" s="78"/>
      <c r="AB57" s="76"/>
      <c r="AC57" s="78"/>
      <c r="AD57" s="76"/>
      <c r="AE57" s="78"/>
      <c r="AF57" s="77"/>
      <c r="AG57" s="78"/>
    </row>
    <row r="58" spans="1:33" ht="7.5" customHeight="1">
      <c r="A58" s="82" t="s">
        <v>162</v>
      </c>
      <c r="B58" s="76">
        <v>1</v>
      </c>
      <c r="C58" s="78">
        <v>8.3000000000000007</v>
      </c>
      <c r="D58" s="76"/>
      <c r="E58" s="78"/>
      <c r="F58" s="76"/>
      <c r="G58" s="78"/>
      <c r="H58" s="76"/>
      <c r="I58" s="78"/>
      <c r="J58" s="76"/>
      <c r="K58" s="78"/>
      <c r="L58" s="76"/>
      <c r="M58" s="78"/>
      <c r="N58" s="76"/>
      <c r="O58" s="78"/>
      <c r="P58" s="76"/>
      <c r="Q58" s="78"/>
      <c r="R58" s="76"/>
      <c r="S58" s="78"/>
      <c r="T58" s="76"/>
      <c r="U58" s="78"/>
      <c r="V58" s="76"/>
      <c r="W58" s="78"/>
      <c r="X58" s="76"/>
      <c r="Y58" s="78"/>
      <c r="Z58" s="76"/>
      <c r="AA58" s="78"/>
      <c r="AB58" s="76"/>
      <c r="AC58" s="78"/>
      <c r="AD58" s="76"/>
      <c r="AE58" s="78"/>
      <c r="AF58" s="77"/>
      <c r="AG58" s="78"/>
    </row>
    <row r="59" spans="1:33" ht="7.5" customHeight="1">
      <c r="A59" s="90" t="s">
        <v>68</v>
      </c>
      <c r="B59" s="91">
        <v>2493</v>
      </c>
      <c r="C59" s="92">
        <v>29671.3</v>
      </c>
      <c r="D59" s="91">
        <v>898</v>
      </c>
      <c r="E59" s="92">
        <v>17963.599999999999</v>
      </c>
      <c r="F59" s="91">
        <v>1164</v>
      </c>
      <c r="G59" s="92">
        <v>19185.400000000001</v>
      </c>
      <c r="H59" s="91">
        <v>35</v>
      </c>
      <c r="I59" s="92">
        <v>662.5</v>
      </c>
      <c r="J59" s="91">
        <v>130</v>
      </c>
      <c r="K59" s="92">
        <v>1718.2</v>
      </c>
      <c r="L59" s="91">
        <v>396</v>
      </c>
      <c r="M59" s="92">
        <v>6132.8</v>
      </c>
      <c r="N59" s="91">
        <v>81</v>
      </c>
      <c r="O59" s="92">
        <v>877.2</v>
      </c>
      <c r="P59" s="91">
        <v>16</v>
      </c>
      <c r="Q59" s="92">
        <v>57.2</v>
      </c>
      <c r="R59" s="91">
        <v>1095</v>
      </c>
      <c r="S59" s="92">
        <v>11243.4</v>
      </c>
      <c r="T59" s="91">
        <v>695</v>
      </c>
      <c r="U59" s="92">
        <v>15440.6</v>
      </c>
      <c r="V59" s="91">
        <v>90</v>
      </c>
      <c r="W59" s="92">
        <v>2301.6999999999998</v>
      </c>
      <c r="X59" s="91">
        <v>201</v>
      </c>
      <c r="Y59" s="92">
        <v>4227.6000000000004</v>
      </c>
      <c r="Z59" s="91">
        <v>847</v>
      </c>
      <c r="AA59" s="92">
        <v>14421.4</v>
      </c>
      <c r="AB59" s="91">
        <v>732</v>
      </c>
      <c r="AC59" s="92">
        <v>10698.3</v>
      </c>
      <c r="AD59" s="91">
        <v>1010</v>
      </c>
      <c r="AE59" s="92">
        <v>17692.400000000001</v>
      </c>
      <c r="AF59" s="93">
        <v>758</v>
      </c>
      <c r="AG59" s="92">
        <v>13196.2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workbookViewId="0">
      <selection activeCell="O6" sqref="O6"/>
    </sheetView>
  </sheetViews>
  <sheetFormatPr baseColWidth="10" defaultColWidth="6.83203125" defaultRowHeight="8.25" customHeight="1"/>
  <cols>
    <col min="1" max="1" width="14.1640625" style="33" customWidth="1"/>
    <col min="2" max="2" width="3.1640625" style="33" customWidth="1"/>
    <col min="3" max="3" width="6.33203125" style="33" customWidth="1"/>
    <col min="4" max="4" width="3.6640625" style="33" customWidth="1"/>
    <col min="5" max="5" width="5.33203125" style="33" customWidth="1"/>
    <col min="6" max="6" width="4" style="33" customWidth="1"/>
    <col min="7" max="7" width="6.6640625" style="33" customWidth="1"/>
    <col min="8" max="8" width="3.6640625" style="33" customWidth="1"/>
    <col min="9" max="9" width="6" style="33" customWidth="1"/>
    <col min="10" max="10" width="4.1640625" style="33" customWidth="1"/>
    <col min="11" max="11" width="7" style="33" customWidth="1"/>
    <col min="12" max="12" width="3.6640625" style="33" customWidth="1"/>
    <col min="13" max="13" width="5.6640625" style="33" customWidth="1"/>
    <col min="14" max="14" width="3.83203125" style="33" customWidth="1"/>
    <col min="15" max="15" width="6.5" style="33" customWidth="1"/>
    <col min="16" max="16" width="2" style="33" customWidth="1"/>
    <col min="17" max="17" width="3.5" style="33" customWidth="1"/>
    <col min="18" max="18" width="2" style="33" customWidth="1"/>
    <col min="19" max="19" width="5.1640625" style="33" customWidth="1"/>
    <col min="20" max="20" width="2.5" style="33" customWidth="1"/>
    <col min="21" max="21" width="5.33203125" style="33" customWidth="1"/>
    <col min="22" max="22" width="3.5" style="33" customWidth="1"/>
    <col min="23" max="23" width="6.1640625" style="33" customWidth="1"/>
    <col min="24" max="24" width="3" style="33" customWidth="1"/>
    <col min="25" max="25" width="4" style="33" customWidth="1"/>
    <col min="26" max="26" width="3.6640625" style="33" customWidth="1"/>
    <col min="27" max="27" width="6.83203125" style="33" customWidth="1"/>
    <col min="28" max="28" width="4.1640625" style="33" customWidth="1"/>
    <col min="29" max="29" width="6.6640625" style="33" customWidth="1"/>
    <col min="30" max="30" width="3.1640625" style="33" customWidth="1"/>
    <col min="31" max="31" width="6.33203125" style="33" customWidth="1"/>
    <col min="32" max="32" width="3.5" style="33" customWidth="1"/>
    <col min="33" max="33" width="6.83203125" style="33" customWidth="1"/>
    <col min="34" max="34" width="3.33203125" style="33" customWidth="1"/>
    <col min="35" max="35" width="6.5" style="33" customWidth="1"/>
    <col min="36" max="36" width="3.83203125" style="33" customWidth="1"/>
    <col min="37" max="37" width="6.5" style="33" customWidth="1"/>
    <col min="38" max="38" width="3.83203125" style="33" customWidth="1"/>
    <col min="39" max="39" width="6.1640625" style="33" customWidth="1"/>
    <col min="40" max="40" width="2.5" style="33" customWidth="1"/>
    <col min="41" max="41" width="3.33203125" style="33" customWidth="1"/>
    <col min="42" max="42" width="2.33203125" style="33" customWidth="1"/>
    <col min="43" max="43" width="5.33203125" style="33" customWidth="1"/>
    <col min="44" max="44" width="4.5" style="33" customWidth="1"/>
    <col min="45" max="45" width="6.83203125" style="33" customWidth="1"/>
    <col min="46" max="46" width="4" style="33" customWidth="1"/>
    <col min="47" max="47" width="6.83203125" style="33" customWidth="1"/>
    <col min="48" max="48" width="5" style="33" customWidth="1"/>
    <col min="49" max="49" width="6.83203125" style="33" customWidth="1"/>
    <col min="50" max="50" width="4.5" style="33" customWidth="1"/>
    <col min="51" max="16384" width="6.83203125" style="33"/>
  </cols>
  <sheetData>
    <row r="1" spans="1:51" ht="8.25" customHeight="1">
      <c r="A1" s="81"/>
      <c r="B1" s="84" t="s">
        <v>39</v>
      </c>
      <c r="C1" s="75"/>
      <c r="D1" s="84" t="s">
        <v>41</v>
      </c>
      <c r="E1" s="75"/>
      <c r="F1" s="84" t="s">
        <v>43</v>
      </c>
      <c r="G1" s="75"/>
      <c r="H1" s="84" t="s">
        <v>44</v>
      </c>
      <c r="I1" s="75"/>
      <c r="J1" s="84" t="s">
        <v>45</v>
      </c>
      <c r="K1" s="75"/>
      <c r="L1" s="84" t="s">
        <v>46</v>
      </c>
      <c r="M1" s="75"/>
      <c r="N1" s="84" t="s">
        <v>47</v>
      </c>
      <c r="O1" s="75"/>
      <c r="P1" s="84" t="s">
        <v>48</v>
      </c>
      <c r="Q1" s="75"/>
      <c r="R1" s="84" t="s">
        <v>49</v>
      </c>
      <c r="S1" s="75"/>
      <c r="T1" s="84" t="s">
        <v>50</v>
      </c>
      <c r="U1" s="75"/>
      <c r="V1" s="84" t="s">
        <v>51</v>
      </c>
      <c r="W1" s="75"/>
      <c r="X1" s="84" t="s">
        <v>55</v>
      </c>
      <c r="Y1" s="75"/>
      <c r="Z1" s="84" t="s">
        <v>56</v>
      </c>
      <c r="AA1" s="75"/>
      <c r="AB1" s="84" t="s">
        <v>57</v>
      </c>
      <c r="AC1" s="75"/>
      <c r="AD1" s="84" t="s">
        <v>58</v>
      </c>
      <c r="AE1" s="75"/>
      <c r="AF1" s="84" t="s">
        <v>59</v>
      </c>
      <c r="AG1" s="75"/>
      <c r="AH1" s="84" t="s">
        <v>61</v>
      </c>
      <c r="AI1" s="75"/>
      <c r="AJ1" s="84" t="s">
        <v>62</v>
      </c>
      <c r="AK1" s="75"/>
      <c r="AL1" s="84" t="s">
        <v>64</v>
      </c>
      <c r="AM1" s="75"/>
      <c r="AN1" s="84" t="s">
        <v>65</v>
      </c>
      <c r="AO1" s="75"/>
      <c r="AP1" s="84" t="s">
        <v>66</v>
      </c>
      <c r="AQ1" s="75"/>
      <c r="AR1" s="84" t="s">
        <v>63</v>
      </c>
      <c r="AS1" s="75"/>
      <c r="AT1" s="84" t="s">
        <v>53</v>
      </c>
      <c r="AU1" s="75"/>
      <c r="AV1" s="84" t="s">
        <v>54</v>
      </c>
      <c r="AW1" s="75"/>
      <c r="AX1" s="74" t="s">
        <v>42</v>
      </c>
      <c r="AY1" s="75"/>
    </row>
    <row r="2" spans="1:51" ht="8.25" customHeight="1">
      <c r="A2" s="86"/>
      <c r="B2" s="87" t="s">
        <v>79</v>
      </c>
      <c r="C2" s="88" t="s">
        <v>80</v>
      </c>
      <c r="D2" s="87" t="s">
        <v>79</v>
      </c>
      <c r="E2" s="88" t="s">
        <v>80</v>
      </c>
      <c r="F2" s="87" t="s">
        <v>79</v>
      </c>
      <c r="G2" s="88" t="s">
        <v>80</v>
      </c>
      <c r="H2" s="87" t="s">
        <v>79</v>
      </c>
      <c r="I2" s="88" t="s">
        <v>80</v>
      </c>
      <c r="J2" s="87" t="s">
        <v>79</v>
      </c>
      <c r="K2" s="88" t="s">
        <v>80</v>
      </c>
      <c r="L2" s="87" t="s">
        <v>79</v>
      </c>
      <c r="M2" s="88" t="s">
        <v>80</v>
      </c>
      <c r="N2" s="87" t="s">
        <v>79</v>
      </c>
      <c r="O2" s="88" t="s">
        <v>80</v>
      </c>
      <c r="P2" s="87" t="s">
        <v>79</v>
      </c>
      <c r="Q2" s="88" t="s">
        <v>80</v>
      </c>
      <c r="R2" s="87" t="s">
        <v>79</v>
      </c>
      <c r="S2" s="88" t="s">
        <v>80</v>
      </c>
      <c r="T2" s="87" t="s">
        <v>79</v>
      </c>
      <c r="U2" s="88" t="s">
        <v>80</v>
      </c>
      <c r="V2" s="87" t="s">
        <v>79</v>
      </c>
      <c r="W2" s="88" t="s">
        <v>80</v>
      </c>
      <c r="X2" s="87" t="s">
        <v>79</v>
      </c>
      <c r="Y2" s="88" t="s">
        <v>80</v>
      </c>
      <c r="Z2" s="87" t="s">
        <v>79</v>
      </c>
      <c r="AA2" s="88" t="s">
        <v>80</v>
      </c>
      <c r="AB2" s="87" t="s">
        <v>79</v>
      </c>
      <c r="AC2" s="88" t="s">
        <v>80</v>
      </c>
      <c r="AD2" s="87" t="s">
        <v>79</v>
      </c>
      <c r="AE2" s="88" t="s">
        <v>80</v>
      </c>
      <c r="AF2" s="87" t="s">
        <v>79</v>
      </c>
      <c r="AG2" s="88" t="s">
        <v>80</v>
      </c>
      <c r="AH2" s="87" t="s">
        <v>79</v>
      </c>
      <c r="AI2" s="88" t="s">
        <v>80</v>
      </c>
      <c r="AJ2" s="87" t="s">
        <v>79</v>
      </c>
      <c r="AK2" s="88" t="s">
        <v>80</v>
      </c>
      <c r="AL2" s="87" t="s">
        <v>79</v>
      </c>
      <c r="AM2" s="88" t="s">
        <v>80</v>
      </c>
      <c r="AN2" s="87" t="s">
        <v>79</v>
      </c>
      <c r="AO2" s="88" t="s">
        <v>80</v>
      </c>
      <c r="AP2" s="87" t="s">
        <v>79</v>
      </c>
      <c r="AQ2" s="88" t="s">
        <v>80</v>
      </c>
      <c r="AR2" s="87" t="s">
        <v>79</v>
      </c>
      <c r="AS2" s="88" t="s">
        <v>80</v>
      </c>
      <c r="AT2" s="87" t="s">
        <v>79</v>
      </c>
      <c r="AU2" s="88" t="s">
        <v>80</v>
      </c>
      <c r="AV2" s="87" t="s">
        <v>79</v>
      </c>
      <c r="AW2" s="88" t="s">
        <v>80</v>
      </c>
      <c r="AX2" s="89" t="s">
        <v>79</v>
      </c>
      <c r="AY2" s="88" t="s">
        <v>80</v>
      </c>
    </row>
    <row r="3" spans="1:51" ht="8.25" customHeight="1">
      <c r="A3" s="82" t="s">
        <v>115</v>
      </c>
      <c r="B3" s="76"/>
      <c r="C3" s="78"/>
      <c r="D3" s="76"/>
      <c r="E3" s="78"/>
      <c r="F3" s="76"/>
      <c r="G3" s="78"/>
      <c r="H3" s="76">
        <v>1</v>
      </c>
      <c r="I3" s="78">
        <v>5.8</v>
      </c>
      <c r="J3" s="76"/>
      <c r="K3" s="78"/>
      <c r="L3" s="76">
        <v>5</v>
      </c>
      <c r="M3" s="78">
        <v>118.2</v>
      </c>
      <c r="N3" s="76"/>
      <c r="O3" s="78"/>
      <c r="P3" s="76"/>
      <c r="Q3" s="78"/>
      <c r="R3" s="76"/>
      <c r="S3" s="78"/>
      <c r="T3" s="76"/>
      <c r="U3" s="78"/>
      <c r="V3" s="76"/>
      <c r="W3" s="78"/>
      <c r="X3" s="76"/>
      <c r="Y3" s="78"/>
      <c r="Z3" s="76"/>
      <c r="AA3" s="78"/>
      <c r="AB3" s="76"/>
      <c r="AC3" s="78"/>
      <c r="AD3" s="76">
        <v>1</v>
      </c>
      <c r="AE3" s="78">
        <v>4.7</v>
      </c>
      <c r="AF3" s="76">
        <v>7</v>
      </c>
      <c r="AG3" s="78">
        <v>13</v>
      </c>
      <c r="AH3" s="76"/>
      <c r="AI3" s="78"/>
      <c r="AJ3" s="76"/>
      <c r="AK3" s="78"/>
      <c r="AL3" s="76"/>
      <c r="AM3" s="78"/>
      <c r="AN3" s="76"/>
      <c r="AO3" s="78"/>
      <c r="AP3" s="76"/>
      <c r="AQ3" s="78"/>
      <c r="AR3" s="76"/>
      <c r="AS3" s="78"/>
      <c r="AT3" s="76">
        <v>2</v>
      </c>
      <c r="AU3" s="78">
        <v>93</v>
      </c>
      <c r="AV3" s="76">
        <v>3</v>
      </c>
      <c r="AW3" s="78">
        <v>83.6</v>
      </c>
      <c r="AX3" s="77">
        <v>1</v>
      </c>
      <c r="AY3" s="78">
        <v>8.6999999999999993</v>
      </c>
    </row>
    <row r="4" spans="1:51" ht="8.25" customHeight="1">
      <c r="A4" s="82" t="s">
        <v>116</v>
      </c>
      <c r="B4" s="76">
        <v>12</v>
      </c>
      <c r="C4" s="78">
        <v>129.4</v>
      </c>
      <c r="D4" s="76">
        <v>41</v>
      </c>
      <c r="E4" s="78">
        <v>199.9</v>
      </c>
      <c r="F4" s="76">
        <v>64</v>
      </c>
      <c r="G4" s="78">
        <v>491.9</v>
      </c>
      <c r="H4" s="76">
        <v>44</v>
      </c>
      <c r="I4" s="78">
        <v>215.1</v>
      </c>
      <c r="J4" s="76">
        <v>121</v>
      </c>
      <c r="K4" s="78">
        <v>581.70000000000005</v>
      </c>
      <c r="L4" s="76">
        <v>157</v>
      </c>
      <c r="M4" s="78">
        <v>1198.5999999999999</v>
      </c>
      <c r="N4" s="76">
        <v>41</v>
      </c>
      <c r="O4" s="78">
        <v>277.2</v>
      </c>
      <c r="P4" s="76"/>
      <c r="Q4" s="78"/>
      <c r="R4" s="76">
        <v>1</v>
      </c>
      <c r="S4" s="78">
        <v>8.6</v>
      </c>
      <c r="T4" s="76">
        <v>2</v>
      </c>
      <c r="U4" s="78">
        <v>7.2</v>
      </c>
      <c r="V4" s="76">
        <v>35</v>
      </c>
      <c r="W4" s="78">
        <v>256.39999999999998</v>
      </c>
      <c r="X4" s="76">
        <v>5</v>
      </c>
      <c r="Y4" s="78">
        <v>14.3</v>
      </c>
      <c r="Z4" s="76">
        <v>55</v>
      </c>
      <c r="AA4" s="78">
        <v>492.5</v>
      </c>
      <c r="AB4" s="76">
        <v>102</v>
      </c>
      <c r="AC4" s="78">
        <v>589.20000000000005</v>
      </c>
      <c r="AD4" s="76">
        <v>33</v>
      </c>
      <c r="AE4" s="78">
        <v>170.5</v>
      </c>
      <c r="AF4" s="76">
        <v>46</v>
      </c>
      <c r="AG4" s="78">
        <v>364</v>
      </c>
      <c r="AH4" s="76">
        <v>130</v>
      </c>
      <c r="AI4" s="78">
        <v>660.6</v>
      </c>
      <c r="AJ4" s="76">
        <v>84</v>
      </c>
      <c r="AK4" s="78">
        <v>380.1</v>
      </c>
      <c r="AL4" s="76">
        <v>19</v>
      </c>
      <c r="AM4" s="78">
        <v>79.900000000000006</v>
      </c>
      <c r="AN4" s="76"/>
      <c r="AO4" s="78"/>
      <c r="AP4" s="76"/>
      <c r="AQ4" s="78"/>
      <c r="AR4" s="76">
        <v>44</v>
      </c>
      <c r="AS4" s="78">
        <v>299.39999999999998</v>
      </c>
      <c r="AT4" s="76">
        <v>136</v>
      </c>
      <c r="AU4" s="78">
        <v>1006.2</v>
      </c>
      <c r="AV4" s="76">
        <v>123</v>
      </c>
      <c r="AW4" s="78">
        <v>1026.4000000000001</v>
      </c>
      <c r="AX4" s="77">
        <v>109</v>
      </c>
      <c r="AY4" s="78">
        <v>584.4</v>
      </c>
    </row>
    <row r="5" spans="1:51" ht="8.25" customHeight="1">
      <c r="A5" s="82" t="s">
        <v>117</v>
      </c>
      <c r="B5" s="76">
        <v>1</v>
      </c>
      <c r="C5" s="78">
        <v>6</v>
      </c>
      <c r="D5" s="76">
        <v>6</v>
      </c>
      <c r="E5" s="78">
        <v>100.8</v>
      </c>
      <c r="F5" s="76">
        <v>12</v>
      </c>
      <c r="G5" s="78">
        <v>233.5</v>
      </c>
      <c r="H5" s="76">
        <v>13</v>
      </c>
      <c r="I5" s="78">
        <v>159.80000000000001</v>
      </c>
      <c r="J5" s="76">
        <v>13</v>
      </c>
      <c r="K5" s="78">
        <v>233.6</v>
      </c>
      <c r="L5" s="76">
        <v>19</v>
      </c>
      <c r="M5" s="78">
        <v>305.5</v>
      </c>
      <c r="N5" s="76">
        <v>8</v>
      </c>
      <c r="O5" s="78">
        <v>148.4</v>
      </c>
      <c r="P5" s="76"/>
      <c r="Q5" s="78"/>
      <c r="R5" s="76"/>
      <c r="S5" s="78"/>
      <c r="T5" s="76">
        <v>2</v>
      </c>
      <c r="U5" s="78">
        <v>47.5</v>
      </c>
      <c r="V5" s="76">
        <v>6</v>
      </c>
      <c r="W5" s="78">
        <v>101.2</v>
      </c>
      <c r="X5" s="76"/>
      <c r="Y5" s="78"/>
      <c r="Z5" s="76">
        <v>4</v>
      </c>
      <c r="AA5" s="78">
        <v>86.8</v>
      </c>
      <c r="AB5" s="76">
        <v>14</v>
      </c>
      <c r="AC5" s="78">
        <v>170.6</v>
      </c>
      <c r="AD5" s="76"/>
      <c r="AE5" s="78"/>
      <c r="AF5" s="76">
        <v>6</v>
      </c>
      <c r="AG5" s="78">
        <v>125</v>
      </c>
      <c r="AH5" s="76">
        <v>16</v>
      </c>
      <c r="AI5" s="78">
        <v>224.9</v>
      </c>
      <c r="AJ5" s="76">
        <v>15</v>
      </c>
      <c r="AK5" s="78">
        <v>253.9</v>
      </c>
      <c r="AL5" s="76">
        <v>10</v>
      </c>
      <c r="AM5" s="78">
        <v>139.19999999999999</v>
      </c>
      <c r="AN5" s="76"/>
      <c r="AO5" s="78"/>
      <c r="AP5" s="76">
        <v>1</v>
      </c>
      <c r="AQ5" s="78">
        <v>15.1</v>
      </c>
      <c r="AR5" s="76">
        <v>7</v>
      </c>
      <c r="AS5" s="78">
        <v>49.4</v>
      </c>
      <c r="AT5" s="76">
        <v>12</v>
      </c>
      <c r="AU5" s="78">
        <v>226.6</v>
      </c>
      <c r="AV5" s="76">
        <v>14</v>
      </c>
      <c r="AW5" s="78">
        <v>148.5</v>
      </c>
      <c r="AX5" s="77">
        <v>17</v>
      </c>
      <c r="AY5" s="78">
        <v>288</v>
      </c>
    </row>
    <row r="6" spans="1:51" ht="8.25" customHeight="1">
      <c r="A6" s="82" t="s">
        <v>118</v>
      </c>
      <c r="B6" s="76">
        <v>2</v>
      </c>
      <c r="C6" s="78">
        <v>29</v>
      </c>
      <c r="D6" s="76">
        <v>7</v>
      </c>
      <c r="E6" s="78">
        <v>52.3</v>
      </c>
      <c r="F6" s="76">
        <v>23</v>
      </c>
      <c r="G6" s="78">
        <v>245.2</v>
      </c>
      <c r="H6" s="76">
        <v>15</v>
      </c>
      <c r="I6" s="78">
        <v>172.8</v>
      </c>
      <c r="J6" s="76">
        <v>27</v>
      </c>
      <c r="K6" s="78">
        <v>275.2</v>
      </c>
      <c r="L6" s="76">
        <v>21</v>
      </c>
      <c r="M6" s="78">
        <v>129.4</v>
      </c>
      <c r="N6" s="76">
        <v>6</v>
      </c>
      <c r="O6" s="78">
        <v>22.2</v>
      </c>
      <c r="P6" s="76">
        <v>1</v>
      </c>
      <c r="Q6" s="78">
        <v>0.5</v>
      </c>
      <c r="R6" s="76"/>
      <c r="S6" s="78"/>
      <c r="T6" s="76"/>
      <c r="U6" s="78"/>
      <c r="V6" s="76">
        <v>12</v>
      </c>
      <c r="W6" s="78">
        <v>144.69999999999999</v>
      </c>
      <c r="X6" s="76">
        <v>5</v>
      </c>
      <c r="Y6" s="78">
        <v>20.2</v>
      </c>
      <c r="Z6" s="76">
        <v>15</v>
      </c>
      <c r="AA6" s="78">
        <v>126.1</v>
      </c>
      <c r="AB6" s="76">
        <v>6</v>
      </c>
      <c r="AC6" s="78">
        <v>51.5</v>
      </c>
      <c r="AD6" s="76">
        <v>1</v>
      </c>
      <c r="AE6" s="78">
        <v>2.2999999999999998</v>
      </c>
      <c r="AF6" s="76">
        <v>8</v>
      </c>
      <c r="AG6" s="78">
        <v>46.7</v>
      </c>
      <c r="AH6" s="76">
        <v>32</v>
      </c>
      <c r="AI6" s="78">
        <v>110.3</v>
      </c>
      <c r="AJ6" s="76">
        <v>18</v>
      </c>
      <c r="AK6" s="78">
        <v>166.4</v>
      </c>
      <c r="AL6" s="76">
        <v>28</v>
      </c>
      <c r="AM6" s="78">
        <v>172.5</v>
      </c>
      <c r="AN6" s="76"/>
      <c r="AO6" s="78"/>
      <c r="AP6" s="76">
        <v>1</v>
      </c>
      <c r="AQ6" s="78">
        <v>30.6</v>
      </c>
      <c r="AR6" s="76">
        <v>26</v>
      </c>
      <c r="AS6" s="78">
        <v>222.6</v>
      </c>
      <c r="AT6" s="76">
        <v>11</v>
      </c>
      <c r="AU6" s="78">
        <v>112.9</v>
      </c>
      <c r="AV6" s="76">
        <v>15</v>
      </c>
      <c r="AW6" s="78">
        <v>77.400000000000006</v>
      </c>
      <c r="AX6" s="77">
        <v>25</v>
      </c>
      <c r="AY6" s="78">
        <v>269.60000000000002</v>
      </c>
    </row>
    <row r="7" spans="1:51" ht="8.25" customHeight="1">
      <c r="A7" s="82" t="s">
        <v>119</v>
      </c>
      <c r="B7" s="76"/>
      <c r="C7" s="78"/>
      <c r="D7" s="76"/>
      <c r="E7" s="78"/>
      <c r="F7" s="76">
        <v>6</v>
      </c>
      <c r="G7" s="78">
        <v>33.799999999999997</v>
      </c>
      <c r="H7" s="76">
        <v>5</v>
      </c>
      <c r="I7" s="78">
        <v>11.6</v>
      </c>
      <c r="J7" s="76">
        <v>20</v>
      </c>
      <c r="K7" s="78">
        <v>48.4</v>
      </c>
      <c r="L7" s="76">
        <v>10</v>
      </c>
      <c r="M7" s="78">
        <v>14.5</v>
      </c>
      <c r="N7" s="76">
        <v>3</v>
      </c>
      <c r="O7" s="78">
        <v>6.9</v>
      </c>
      <c r="P7" s="76"/>
      <c r="Q7" s="78"/>
      <c r="R7" s="76"/>
      <c r="S7" s="78"/>
      <c r="T7" s="76">
        <v>1</v>
      </c>
      <c r="U7" s="78">
        <v>1.1000000000000001</v>
      </c>
      <c r="V7" s="76"/>
      <c r="W7" s="78"/>
      <c r="X7" s="76">
        <v>1</v>
      </c>
      <c r="Y7" s="78">
        <v>0.1</v>
      </c>
      <c r="Z7" s="76">
        <v>1</v>
      </c>
      <c r="AA7" s="78">
        <v>3.9</v>
      </c>
      <c r="AB7" s="76">
        <v>4</v>
      </c>
      <c r="AC7" s="78">
        <v>33.1</v>
      </c>
      <c r="AD7" s="76">
        <v>2</v>
      </c>
      <c r="AE7" s="78">
        <v>1</v>
      </c>
      <c r="AF7" s="76">
        <v>3</v>
      </c>
      <c r="AG7" s="78">
        <v>3.6</v>
      </c>
      <c r="AH7" s="76">
        <v>22</v>
      </c>
      <c r="AI7" s="78">
        <v>49.4</v>
      </c>
      <c r="AJ7" s="76">
        <v>7</v>
      </c>
      <c r="AK7" s="78">
        <v>14.8</v>
      </c>
      <c r="AL7" s="76"/>
      <c r="AM7" s="78"/>
      <c r="AN7" s="76"/>
      <c r="AO7" s="78"/>
      <c r="AP7" s="76"/>
      <c r="AQ7" s="78"/>
      <c r="AR7" s="76">
        <v>2</v>
      </c>
      <c r="AS7" s="78">
        <v>3.7</v>
      </c>
      <c r="AT7" s="76">
        <v>16</v>
      </c>
      <c r="AU7" s="78">
        <v>46.2</v>
      </c>
      <c r="AV7" s="76">
        <v>12</v>
      </c>
      <c r="AW7" s="78">
        <v>15.2</v>
      </c>
      <c r="AX7" s="77"/>
      <c r="AY7" s="78"/>
    </row>
    <row r="8" spans="1:51" ht="8.25" customHeight="1">
      <c r="A8" s="82" t="s">
        <v>120</v>
      </c>
      <c r="B8" s="76">
        <v>16</v>
      </c>
      <c r="C8" s="78">
        <v>453.1</v>
      </c>
      <c r="D8" s="76">
        <v>9</v>
      </c>
      <c r="E8" s="78">
        <v>126.8</v>
      </c>
      <c r="F8" s="76">
        <v>98</v>
      </c>
      <c r="G8" s="78">
        <v>1622.4</v>
      </c>
      <c r="H8" s="76">
        <v>24</v>
      </c>
      <c r="I8" s="78">
        <v>674.1</v>
      </c>
      <c r="J8" s="76">
        <v>99</v>
      </c>
      <c r="K8" s="78">
        <v>1848.2</v>
      </c>
      <c r="L8" s="76">
        <v>72</v>
      </c>
      <c r="M8" s="78">
        <v>1223.7</v>
      </c>
      <c r="N8" s="76">
        <v>28</v>
      </c>
      <c r="O8" s="78">
        <v>668.7</v>
      </c>
      <c r="P8" s="76"/>
      <c r="Q8" s="78"/>
      <c r="R8" s="76">
        <v>1</v>
      </c>
      <c r="S8" s="78">
        <v>58.9</v>
      </c>
      <c r="T8" s="76">
        <v>3</v>
      </c>
      <c r="U8" s="78">
        <v>13.4</v>
      </c>
      <c r="V8" s="76">
        <v>24</v>
      </c>
      <c r="W8" s="78">
        <v>402</v>
      </c>
      <c r="X8" s="76">
        <v>1</v>
      </c>
      <c r="Y8" s="78">
        <v>20.2</v>
      </c>
      <c r="Z8" s="76">
        <v>37</v>
      </c>
      <c r="AA8" s="78">
        <v>846.2</v>
      </c>
      <c r="AB8" s="76">
        <v>32</v>
      </c>
      <c r="AC8" s="78">
        <v>374.4</v>
      </c>
      <c r="AD8" s="76">
        <v>9</v>
      </c>
      <c r="AE8" s="78">
        <v>146.5</v>
      </c>
      <c r="AF8" s="76">
        <v>21</v>
      </c>
      <c r="AG8" s="78">
        <v>652.70000000000005</v>
      </c>
      <c r="AH8" s="76">
        <v>46</v>
      </c>
      <c r="AI8" s="78">
        <v>585.4</v>
      </c>
      <c r="AJ8" s="76">
        <v>61</v>
      </c>
      <c r="AK8" s="78">
        <v>590.70000000000005</v>
      </c>
      <c r="AL8" s="76">
        <v>35</v>
      </c>
      <c r="AM8" s="78">
        <v>186.9</v>
      </c>
      <c r="AN8" s="76"/>
      <c r="AO8" s="78"/>
      <c r="AP8" s="76">
        <v>1</v>
      </c>
      <c r="AQ8" s="78">
        <v>6.1</v>
      </c>
      <c r="AR8" s="76">
        <v>62</v>
      </c>
      <c r="AS8" s="78">
        <v>1272.9000000000001</v>
      </c>
      <c r="AT8" s="76">
        <v>62</v>
      </c>
      <c r="AU8" s="78">
        <v>1434.7</v>
      </c>
      <c r="AV8" s="76">
        <v>56</v>
      </c>
      <c r="AW8" s="78">
        <v>1058.4000000000001</v>
      </c>
      <c r="AX8" s="77">
        <v>45</v>
      </c>
      <c r="AY8" s="78">
        <v>664.7</v>
      </c>
    </row>
    <row r="9" spans="1:51" ht="8.25" customHeight="1">
      <c r="A9" s="82" t="s">
        <v>121</v>
      </c>
      <c r="B9" s="76"/>
      <c r="C9" s="78"/>
      <c r="D9" s="76"/>
      <c r="E9" s="78"/>
      <c r="F9" s="76">
        <v>1</v>
      </c>
      <c r="G9" s="78">
        <v>2.2000000000000002</v>
      </c>
      <c r="H9" s="76"/>
      <c r="I9" s="78"/>
      <c r="J9" s="76"/>
      <c r="K9" s="78"/>
      <c r="L9" s="76"/>
      <c r="M9" s="78"/>
      <c r="N9" s="76"/>
      <c r="O9" s="78"/>
      <c r="P9" s="76"/>
      <c r="Q9" s="78"/>
      <c r="R9" s="76"/>
      <c r="S9" s="78"/>
      <c r="T9" s="76"/>
      <c r="U9" s="78"/>
      <c r="V9" s="76">
        <v>7</v>
      </c>
      <c r="W9" s="78">
        <v>7.2</v>
      </c>
      <c r="X9" s="76"/>
      <c r="Y9" s="78"/>
      <c r="Z9" s="76">
        <v>2</v>
      </c>
      <c r="AA9" s="78">
        <v>6.1</v>
      </c>
      <c r="AB9" s="76"/>
      <c r="AC9" s="78"/>
      <c r="AD9" s="76"/>
      <c r="AE9" s="78"/>
      <c r="AF9" s="76"/>
      <c r="AG9" s="78"/>
      <c r="AH9" s="76"/>
      <c r="AI9" s="78"/>
      <c r="AJ9" s="76"/>
      <c r="AK9" s="78"/>
      <c r="AL9" s="76">
        <v>11</v>
      </c>
      <c r="AM9" s="78">
        <v>14.9</v>
      </c>
      <c r="AN9" s="76"/>
      <c r="AO9" s="78"/>
      <c r="AP9" s="76"/>
      <c r="AQ9" s="78"/>
      <c r="AR9" s="76">
        <v>8</v>
      </c>
      <c r="AS9" s="78">
        <v>55.9</v>
      </c>
      <c r="AT9" s="76"/>
      <c r="AU9" s="78"/>
      <c r="AV9" s="76"/>
      <c r="AW9" s="78"/>
      <c r="AX9" s="77">
        <v>7</v>
      </c>
      <c r="AY9" s="78">
        <v>13.4</v>
      </c>
    </row>
    <row r="10" spans="1:51" ht="8.25" customHeight="1">
      <c r="A10" s="82" t="s">
        <v>122</v>
      </c>
      <c r="B10" s="76"/>
      <c r="C10" s="78"/>
      <c r="D10" s="76">
        <v>4</v>
      </c>
      <c r="E10" s="78">
        <v>10.199999999999999</v>
      </c>
      <c r="F10" s="76">
        <v>5</v>
      </c>
      <c r="G10" s="78">
        <v>18.5</v>
      </c>
      <c r="H10" s="76">
        <v>1</v>
      </c>
      <c r="I10" s="78">
        <v>1.3</v>
      </c>
      <c r="J10" s="76">
        <v>5</v>
      </c>
      <c r="K10" s="78">
        <v>13.7</v>
      </c>
      <c r="L10" s="76">
        <v>4</v>
      </c>
      <c r="M10" s="78">
        <v>17.600000000000001</v>
      </c>
      <c r="N10" s="76">
        <v>2</v>
      </c>
      <c r="O10" s="78">
        <v>2.9</v>
      </c>
      <c r="P10" s="76"/>
      <c r="Q10" s="78"/>
      <c r="R10" s="76"/>
      <c r="S10" s="78"/>
      <c r="T10" s="76"/>
      <c r="U10" s="78"/>
      <c r="V10" s="76">
        <v>4</v>
      </c>
      <c r="W10" s="78">
        <v>8.4</v>
      </c>
      <c r="X10" s="76"/>
      <c r="Y10" s="78"/>
      <c r="Z10" s="76">
        <v>3</v>
      </c>
      <c r="AA10" s="78">
        <v>5.6</v>
      </c>
      <c r="AB10" s="76">
        <v>1</v>
      </c>
      <c r="AC10" s="78">
        <v>1.6</v>
      </c>
      <c r="AD10" s="76">
        <v>1</v>
      </c>
      <c r="AE10" s="78">
        <v>3.3</v>
      </c>
      <c r="AF10" s="76">
        <v>1</v>
      </c>
      <c r="AG10" s="78">
        <v>4.0999999999999996</v>
      </c>
      <c r="AH10" s="76">
        <v>3</v>
      </c>
      <c r="AI10" s="78">
        <v>4.9000000000000004</v>
      </c>
      <c r="AJ10" s="76">
        <v>1</v>
      </c>
      <c r="AK10" s="78">
        <v>8.6</v>
      </c>
      <c r="AL10" s="76">
        <v>2</v>
      </c>
      <c r="AM10" s="78">
        <v>2.2000000000000002</v>
      </c>
      <c r="AN10" s="76"/>
      <c r="AO10" s="78"/>
      <c r="AP10" s="76"/>
      <c r="AQ10" s="78"/>
      <c r="AR10" s="76">
        <v>2</v>
      </c>
      <c r="AS10" s="78">
        <v>5.9</v>
      </c>
      <c r="AT10" s="76">
        <v>5</v>
      </c>
      <c r="AU10" s="78">
        <v>15.4</v>
      </c>
      <c r="AV10" s="76">
        <v>7</v>
      </c>
      <c r="AW10" s="78">
        <v>23.7</v>
      </c>
      <c r="AX10" s="77">
        <v>3</v>
      </c>
      <c r="AY10" s="78">
        <v>8.9</v>
      </c>
    </row>
    <row r="11" spans="1:51" ht="8.25" customHeight="1">
      <c r="A11" s="90" t="s">
        <v>123</v>
      </c>
      <c r="B11" s="91">
        <f>SUM(B3:B10)</f>
        <v>31</v>
      </c>
      <c r="C11" s="92">
        <f>SUM(C3:C10)</f>
        <v>617.5</v>
      </c>
      <c r="D11" s="91">
        <f>SUM(D3:D10)</f>
        <v>67</v>
      </c>
      <c r="E11" s="92">
        <f>SUM(E3:E10)</f>
        <v>490</v>
      </c>
      <c r="F11" s="91">
        <f>SUM(F4:F10)</f>
        <v>209</v>
      </c>
      <c r="G11" s="92">
        <f>SUM(G4:G10)</f>
        <v>2647.5</v>
      </c>
      <c r="H11" s="91">
        <f t="shared" ref="H11:O11" si="0">SUM(H3:H10)</f>
        <v>103</v>
      </c>
      <c r="I11" s="92">
        <f t="shared" si="0"/>
        <v>1240.5</v>
      </c>
      <c r="J11" s="91">
        <f t="shared" si="0"/>
        <v>285</v>
      </c>
      <c r="K11" s="92">
        <f t="shared" si="0"/>
        <v>3000.8</v>
      </c>
      <c r="L11" s="91">
        <f t="shared" si="0"/>
        <v>288</v>
      </c>
      <c r="M11" s="92">
        <f t="shared" si="0"/>
        <v>3007.5</v>
      </c>
      <c r="N11" s="91">
        <f t="shared" si="0"/>
        <v>88</v>
      </c>
      <c r="O11" s="92">
        <f t="shared" si="0"/>
        <v>1126.3000000000002</v>
      </c>
      <c r="P11" s="91">
        <f>SUM(P6:P10)</f>
        <v>1</v>
      </c>
      <c r="Q11" s="92">
        <f>SUM(Q6:Q10)</f>
        <v>0.5</v>
      </c>
      <c r="R11" s="91">
        <f>SUM(R4:R10)</f>
        <v>2</v>
      </c>
      <c r="S11" s="92">
        <f>SUM(S4:S10)</f>
        <v>67.5</v>
      </c>
      <c r="T11" s="91">
        <f t="shared" ref="T11:Y11" si="1">SUM(T3:T10)</f>
        <v>8</v>
      </c>
      <c r="U11" s="92">
        <f t="shared" si="1"/>
        <v>69.2</v>
      </c>
      <c r="V11" s="91">
        <f t="shared" si="1"/>
        <v>88</v>
      </c>
      <c r="W11" s="92">
        <f t="shared" si="1"/>
        <v>919.9</v>
      </c>
      <c r="X11" s="91">
        <f t="shared" si="1"/>
        <v>12</v>
      </c>
      <c r="Y11" s="92">
        <f t="shared" si="1"/>
        <v>54.8</v>
      </c>
      <c r="Z11" s="91">
        <f>SUM(Z4:Z10)</f>
        <v>117</v>
      </c>
      <c r="AA11" s="92">
        <f>SUM(AA4:AA10)</f>
        <v>1567.1999999999998</v>
      </c>
      <c r="AB11" s="91">
        <f t="shared" ref="AB11:AQ11" si="2">SUM(AB3:AB10)</f>
        <v>159</v>
      </c>
      <c r="AC11" s="92">
        <f t="shared" si="2"/>
        <v>1220.4000000000001</v>
      </c>
      <c r="AD11" s="91">
        <f t="shared" si="2"/>
        <v>47</v>
      </c>
      <c r="AE11" s="92">
        <f t="shared" si="2"/>
        <v>328.3</v>
      </c>
      <c r="AF11" s="91">
        <f t="shared" si="2"/>
        <v>92</v>
      </c>
      <c r="AG11" s="92">
        <f t="shared" si="2"/>
        <v>1209.0999999999999</v>
      </c>
      <c r="AH11" s="91">
        <f t="shared" si="2"/>
        <v>249</v>
      </c>
      <c r="AI11" s="92">
        <f t="shared" si="2"/>
        <v>1635.5</v>
      </c>
      <c r="AJ11" s="91">
        <f t="shared" si="2"/>
        <v>186</v>
      </c>
      <c r="AK11" s="92">
        <f t="shared" si="2"/>
        <v>1414.5</v>
      </c>
      <c r="AL11" s="91">
        <f t="shared" si="2"/>
        <v>105</v>
      </c>
      <c r="AM11" s="92">
        <f t="shared" si="2"/>
        <v>595.6</v>
      </c>
      <c r="AN11" s="91">
        <f t="shared" si="2"/>
        <v>0</v>
      </c>
      <c r="AO11" s="92">
        <f t="shared" si="2"/>
        <v>0</v>
      </c>
      <c r="AP11" s="91">
        <f t="shared" si="2"/>
        <v>3</v>
      </c>
      <c r="AQ11" s="92">
        <f t="shared" si="2"/>
        <v>51.800000000000004</v>
      </c>
      <c r="AR11" s="91">
        <f>SUM(AR4:AR10)</f>
        <v>151</v>
      </c>
      <c r="AS11" s="92">
        <f>SUM(AS4:AS10)</f>
        <v>1909.8000000000002</v>
      </c>
      <c r="AT11" s="91">
        <f t="shared" ref="AT11:AY11" si="3">SUM(AT3:AT10)</f>
        <v>244</v>
      </c>
      <c r="AU11" s="92">
        <f t="shared" si="3"/>
        <v>2935.0000000000005</v>
      </c>
      <c r="AV11" s="91">
        <f t="shared" si="3"/>
        <v>230</v>
      </c>
      <c r="AW11" s="92">
        <f t="shared" si="3"/>
        <v>2433.1999999999998</v>
      </c>
      <c r="AX11" s="93">
        <f t="shared" si="3"/>
        <v>207</v>
      </c>
      <c r="AY11" s="92">
        <f t="shared" si="3"/>
        <v>1837.7000000000003</v>
      </c>
    </row>
    <row r="12" spans="1:51" ht="8.25" customHeight="1">
      <c r="A12" s="82" t="s">
        <v>124</v>
      </c>
      <c r="B12" s="76"/>
      <c r="C12" s="78"/>
      <c r="D12" s="76"/>
      <c r="E12" s="78"/>
      <c r="F12" s="76"/>
      <c r="G12" s="78"/>
      <c r="H12" s="76">
        <v>1</v>
      </c>
      <c r="I12" s="78">
        <v>5</v>
      </c>
      <c r="J12" s="76">
        <v>2</v>
      </c>
      <c r="K12" s="78">
        <v>77</v>
      </c>
      <c r="L12" s="76">
        <v>1</v>
      </c>
      <c r="M12" s="78">
        <v>16</v>
      </c>
      <c r="N12" s="76">
        <v>2</v>
      </c>
      <c r="O12" s="78">
        <v>33.5</v>
      </c>
      <c r="P12" s="76"/>
      <c r="Q12" s="78"/>
      <c r="R12" s="76"/>
      <c r="S12" s="78"/>
      <c r="T12" s="76"/>
      <c r="U12" s="78"/>
      <c r="V12" s="76">
        <v>2</v>
      </c>
      <c r="W12" s="78">
        <v>14.1</v>
      </c>
      <c r="X12" s="76"/>
      <c r="Y12" s="78"/>
      <c r="Z12" s="76">
        <v>1</v>
      </c>
      <c r="AA12" s="78">
        <v>18.100000000000001</v>
      </c>
      <c r="AB12" s="76"/>
      <c r="AC12" s="78"/>
      <c r="AD12" s="76"/>
      <c r="AE12" s="78"/>
      <c r="AF12" s="76">
        <v>1</v>
      </c>
      <c r="AG12" s="78">
        <v>92.9</v>
      </c>
      <c r="AH12" s="76"/>
      <c r="AI12" s="78"/>
      <c r="AJ12" s="76">
        <v>1</v>
      </c>
      <c r="AK12" s="78">
        <v>12.8</v>
      </c>
      <c r="AL12" s="76"/>
      <c r="AM12" s="78"/>
      <c r="AN12" s="76"/>
      <c r="AO12" s="78"/>
      <c r="AP12" s="76"/>
      <c r="AQ12" s="78"/>
      <c r="AR12" s="76">
        <v>1</v>
      </c>
      <c r="AS12" s="78">
        <v>8.6999999999999993</v>
      </c>
      <c r="AT12" s="76">
        <v>3</v>
      </c>
      <c r="AU12" s="78">
        <v>193.8</v>
      </c>
      <c r="AV12" s="76"/>
      <c r="AW12" s="78"/>
      <c r="AX12" s="77">
        <v>4</v>
      </c>
      <c r="AY12" s="78">
        <v>74.400000000000006</v>
      </c>
    </row>
    <row r="13" spans="1:51" ht="8.25" customHeight="1">
      <c r="A13" s="82" t="s">
        <v>125</v>
      </c>
      <c r="B13" s="76"/>
      <c r="C13" s="78"/>
      <c r="D13" s="76"/>
      <c r="E13" s="78"/>
      <c r="F13" s="76"/>
      <c r="G13" s="78"/>
      <c r="H13" s="76"/>
      <c r="I13" s="78"/>
      <c r="J13" s="76"/>
      <c r="K13" s="78"/>
      <c r="L13" s="76">
        <v>2</v>
      </c>
      <c r="M13" s="78">
        <v>28.4</v>
      </c>
      <c r="N13" s="76">
        <v>1</v>
      </c>
      <c r="O13" s="78">
        <v>80.5</v>
      </c>
      <c r="P13" s="76"/>
      <c r="Q13" s="78"/>
      <c r="R13" s="76"/>
      <c r="S13" s="78"/>
      <c r="T13" s="76"/>
      <c r="U13" s="78"/>
      <c r="V13" s="76">
        <v>2</v>
      </c>
      <c r="W13" s="78">
        <v>95.2</v>
      </c>
      <c r="X13" s="76"/>
      <c r="Y13" s="78"/>
      <c r="Z13" s="76"/>
      <c r="AA13" s="78"/>
      <c r="AB13" s="76"/>
      <c r="AC13" s="78"/>
      <c r="AD13" s="76">
        <v>1</v>
      </c>
      <c r="AE13" s="78">
        <v>6.2</v>
      </c>
      <c r="AF13" s="76">
        <v>2</v>
      </c>
      <c r="AG13" s="78">
        <v>88.6</v>
      </c>
      <c r="AH13" s="76"/>
      <c r="AI13" s="78"/>
      <c r="AJ13" s="76">
        <v>1</v>
      </c>
      <c r="AK13" s="78">
        <v>12.8</v>
      </c>
      <c r="AL13" s="76"/>
      <c r="AM13" s="78"/>
      <c r="AN13" s="76"/>
      <c r="AO13" s="78"/>
      <c r="AP13" s="76"/>
      <c r="AQ13" s="78"/>
      <c r="AR13" s="76"/>
      <c r="AS13" s="78"/>
      <c r="AT13" s="76"/>
      <c r="AU13" s="78"/>
      <c r="AV13" s="76"/>
      <c r="AW13" s="78"/>
      <c r="AX13" s="77">
        <v>2</v>
      </c>
      <c r="AY13" s="78">
        <v>25.6</v>
      </c>
    </row>
    <row r="14" spans="1:51" ht="8.25" customHeight="1">
      <c r="A14" s="82" t="s">
        <v>126</v>
      </c>
      <c r="B14" s="76"/>
      <c r="C14" s="78"/>
      <c r="D14" s="76">
        <v>1</v>
      </c>
      <c r="E14" s="78">
        <v>1.6</v>
      </c>
      <c r="F14" s="76"/>
      <c r="G14" s="78"/>
      <c r="H14" s="76">
        <v>1</v>
      </c>
      <c r="I14" s="78">
        <v>6.4</v>
      </c>
      <c r="J14" s="76">
        <v>4</v>
      </c>
      <c r="K14" s="78">
        <v>38.4</v>
      </c>
      <c r="L14" s="76">
        <v>7</v>
      </c>
      <c r="M14" s="78">
        <v>165.6</v>
      </c>
      <c r="N14" s="76">
        <v>3</v>
      </c>
      <c r="O14" s="78">
        <v>29.6</v>
      </c>
      <c r="P14" s="76"/>
      <c r="Q14" s="78"/>
      <c r="R14" s="76"/>
      <c r="S14" s="78"/>
      <c r="T14" s="76"/>
      <c r="U14" s="78"/>
      <c r="V14" s="76">
        <v>2</v>
      </c>
      <c r="W14" s="78">
        <v>49.5</v>
      </c>
      <c r="X14" s="76">
        <v>1</v>
      </c>
      <c r="Y14" s="78">
        <v>16.8</v>
      </c>
      <c r="Z14" s="76">
        <v>4</v>
      </c>
      <c r="AA14" s="78">
        <v>76.3</v>
      </c>
      <c r="AB14" s="76">
        <v>3</v>
      </c>
      <c r="AC14" s="78">
        <v>185</v>
      </c>
      <c r="AD14" s="76">
        <v>2</v>
      </c>
      <c r="AE14" s="78">
        <v>54.5</v>
      </c>
      <c r="AF14" s="76">
        <v>3</v>
      </c>
      <c r="AG14" s="78">
        <v>67.2</v>
      </c>
      <c r="AH14" s="76">
        <v>4</v>
      </c>
      <c r="AI14" s="78">
        <v>23.9</v>
      </c>
      <c r="AJ14" s="76">
        <v>8</v>
      </c>
      <c r="AK14" s="78">
        <v>82.3</v>
      </c>
      <c r="AL14" s="76"/>
      <c r="AM14" s="78"/>
      <c r="AN14" s="76">
        <v>1</v>
      </c>
      <c r="AO14" s="78">
        <v>11</v>
      </c>
      <c r="AP14" s="76"/>
      <c r="AQ14" s="78"/>
      <c r="AR14" s="76"/>
      <c r="AS14" s="78"/>
      <c r="AT14" s="76"/>
      <c r="AU14" s="78"/>
      <c r="AV14" s="76">
        <v>3</v>
      </c>
      <c r="AW14" s="78">
        <v>27.6</v>
      </c>
      <c r="AX14" s="77">
        <v>5</v>
      </c>
      <c r="AY14" s="78">
        <v>97.9</v>
      </c>
    </row>
    <row r="15" spans="1:51" ht="8.25" customHeight="1">
      <c r="A15" s="82" t="s">
        <v>127</v>
      </c>
      <c r="B15" s="76">
        <v>10</v>
      </c>
      <c r="C15" s="78">
        <v>228.4</v>
      </c>
      <c r="D15" s="76">
        <v>3</v>
      </c>
      <c r="E15" s="78">
        <v>10.5</v>
      </c>
      <c r="F15" s="76">
        <v>16</v>
      </c>
      <c r="G15" s="78">
        <v>252.1</v>
      </c>
      <c r="H15" s="76">
        <v>5</v>
      </c>
      <c r="I15" s="78">
        <v>35</v>
      </c>
      <c r="J15" s="76">
        <v>15</v>
      </c>
      <c r="K15" s="78">
        <v>193.1</v>
      </c>
      <c r="L15" s="76">
        <v>15</v>
      </c>
      <c r="M15" s="78">
        <v>221.7</v>
      </c>
      <c r="N15" s="76">
        <v>8</v>
      </c>
      <c r="O15" s="78">
        <v>94.1</v>
      </c>
      <c r="P15" s="76"/>
      <c r="Q15" s="78"/>
      <c r="R15" s="76">
        <v>1</v>
      </c>
      <c r="S15" s="78">
        <v>10.7</v>
      </c>
      <c r="T15" s="76"/>
      <c r="U15" s="78"/>
      <c r="V15" s="76">
        <v>3</v>
      </c>
      <c r="W15" s="78">
        <v>18.8</v>
      </c>
      <c r="X15" s="76"/>
      <c r="Y15" s="78"/>
      <c r="Z15" s="76">
        <v>12</v>
      </c>
      <c r="AA15" s="78">
        <v>303.39999999999998</v>
      </c>
      <c r="AB15" s="76">
        <v>12</v>
      </c>
      <c r="AC15" s="78">
        <v>129.4</v>
      </c>
      <c r="AD15" s="76">
        <v>4</v>
      </c>
      <c r="AE15" s="78">
        <v>33.299999999999997</v>
      </c>
      <c r="AF15" s="76">
        <v>8</v>
      </c>
      <c r="AG15" s="78">
        <v>69.5</v>
      </c>
      <c r="AH15" s="76">
        <v>17</v>
      </c>
      <c r="AI15" s="78">
        <v>206.1</v>
      </c>
      <c r="AJ15" s="76">
        <v>11</v>
      </c>
      <c r="AK15" s="78">
        <v>65.900000000000006</v>
      </c>
      <c r="AL15" s="76">
        <v>4</v>
      </c>
      <c r="AM15" s="78">
        <v>41.7</v>
      </c>
      <c r="AN15" s="76"/>
      <c r="AO15" s="78"/>
      <c r="AP15" s="76"/>
      <c r="AQ15" s="78"/>
      <c r="AR15" s="76">
        <v>7</v>
      </c>
      <c r="AS15" s="78">
        <v>117.8</v>
      </c>
      <c r="AT15" s="76">
        <v>17</v>
      </c>
      <c r="AU15" s="78">
        <v>223.5</v>
      </c>
      <c r="AV15" s="76">
        <v>17</v>
      </c>
      <c r="AW15" s="78">
        <v>233.4</v>
      </c>
      <c r="AX15" s="77">
        <v>12</v>
      </c>
      <c r="AY15" s="78">
        <v>111.1</v>
      </c>
    </row>
    <row r="16" spans="1:51" ht="8.25" customHeight="1">
      <c r="A16" s="82" t="s">
        <v>128</v>
      </c>
      <c r="B16" s="76">
        <v>4</v>
      </c>
      <c r="C16" s="78">
        <v>103.6</v>
      </c>
      <c r="D16" s="76">
        <v>2</v>
      </c>
      <c r="E16" s="78">
        <v>12.1</v>
      </c>
      <c r="F16" s="76">
        <v>17</v>
      </c>
      <c r="G16" s="78">
        <v>331.8</v>
      </c>
      <c r="H16" s="76">
        <v>3</v>
      </c>
      <c r="I16" s="78">
        <v>19.3</v>
      </c>
      <c r="J16" s="76">
        <v>21</v>
      </c>
      <c r="K16" s="78">
        <v>455</v>
      </c>
      <c r="L16" s="76">
        <v>17</v>
      </c>
      <c r="M16" s="78">
        <v>460.2</v>
      </c>
      <c r="N16" s="76">
        <v>6</v>
      </c>
      <c r="O16" s="78">
        <v>75.400000000000006</v>
      </c>
      <c r="P16" s="76"/>
      <c r="Q16" s="78"/>
      <c r="R16" s="76"/>
      <c r="S16" s="78"/>
      <c r="T16" s="76"/>
      <c r="U16" s="78"/>
      <c r="V16" s="76">
        <v>12</v>
      </c>
      <c r="W16" s="78">
        <v>231.2</v>
      </c>
      <c r="X16" s="76"/>
      <c r="Y16" s="78"/>
      <c r="Z16" s="76">
        <v>6</v>
      </c>
      <c r="AA16" s="78">
        <v>131.5</v>
      </c>
      <c r="AB16" s="76">
        <v>8</v>
      </c>
      <c r="AC16" s="78">
        <v>99.3</v>
      </c>
      <c r="AD16" s="76">
        <v>4</v>
      </c>
      <c r="AE16" s="78">
        <v>134.6</v>
      </c>
      <c r="AF16" s="76">
        <v>11</v>
      </c>
      <c r="AG16" s="78">
        <v>511.2</v>
      </c>
      <c r="AH16" s="76">
        <v>10</v>
      </c>
      <c r="AI16" s="78">
        <v>91.5</v>
      </c>
      <c r="AJ16" s="76">
        <v>12</v>
      </c>
      <c r="AK16" s="78">
        <v>131.19999999999999</v>
      </c>
      <c r="AL16" s="76">
        <v>4</v>
      </c>
      <c r="AM16" s="78">
        <v>51.6</v>
      </c>
      <c r="AN16" s="76"/>
      <c r="AO16" s="78"/>
      <c r="AP16" s="76"/>
      <c r="AQ16" s="78"/>
      <c r="AR16" s="76">
        <v>12</v>
      </c>
      <c r="AS16" s="78">
        <v>257.10000000000002</v>
      </c>
      <c r="AT16" s="76">
        <v>15</v>
      </c>
      <c r="AU16" s="78">
        <v>536.4</v>
      </c>
      <c r="AV16" s="76">
        <v>20</v>
      </c>
      <c r="AW16" s="78">
        <v>352</v>
      </c>
      <c r="AX16" s="77">
        <v>12</v>
      </c>
      <c r="AY16" s="78">
        <v>115</v>
      </c>
    </row>
    <row r="17" spans="1:51" ht="8.25" customHeight="1">
      <c r="A17" s="82" t="s">
        <v>129</v>
      </c>
      <c r="B17" s="76">
        <v>1</v>
      </c>
      <c r="C17" s="78">
        <v>53.3</v>
      </c>
      <c r="D17" s="76"/>
      <c r="E17" s="78"/>
      <c r="F17" s="76">
        <v>4</v>
      </c>
      <c r="G17" s="78">
        <v>120.6</v>
      </c>
      <c r="H17" s="76">
        <v>1</v>
      </c>
      <c r="I17" s="78">
        <v>46.7</v>
      </c>
      <c r="J17" s="76">
        <v>2</v>
      </c>
      <c r="K17" s="78">
        <v>63.5</v>
      </c>
      <c r="L17" s="76"/>
      <c r="M17" s="78"/>
      <c r="N17" s="76"/>
      <c r="O17" s="78"/>
      <c r="P17" s="76"/>
      <c r="Q17" s="78"/>
      <c r="R17" s="76"/>
      <c r="S17" s="78"/>
      <c r="T17" s="76"/>
      <c r="U17" s="78"/>
      <c r="V17" s="76"/>
      <c r="W17" s="78"/>
      <c r="X17" s="76"/>
      <c r="Y17" s="78"/>
      <c r="Z17" s="76">
        <v>1</v>
      </c>
      <c r="AA17" s="78">
        <v>49.4</v>
      </c>
      <c r="AB17" s="76"/>
      <c r="AC17" s="78"/>
      <c r="AD17" s="76">
        <v>1</v>
      </c>
      <c r="AE17" s="78">
        <v>12.2</v>
      </c>
      <c r="AF17" s="76">
        <v>3</v>
      </c>
      <c r="AG17" s="78">
        <v>94.7</v>
      </c>
      <c r="AH17" s="76">
        <v>1</v>
      </c>
      <c r="AI17" s="78">
        <v>19.8</v>
      </c>
      <c r="AJ17" s="76"/>
      <c r="AK17" s="78"/>
      <c r="AL17" s="76">
        <v>1</v>
      </c>
      <c r="AM17" s="78">
        <v>5.3</v>
      </c>
      <c r="AN17" s="76"/>
      <c r="AO17" s="78"/>
      <c r="AP17" s="76"/>
      <c r="AQ17" s="78"/>
      <c r="AR17" s="76">
        <v>3</v>
      </c>
      <c r="AS17" s="78">
        <v>81.599999999999994</v>
      </c>
      <c r="AT17" s="76">
        <v>1</v>
      </c>
      <c r="AU17" s="78">
        <v>31.5</v>
      </c>
      <c r="AV17" s="76">
        <v>1</v>
      </c>
      <c r="AW17" s="78">
        <v>15.7</v>
      </c>
      <c r="AX17" s="77">
        <v>2</v>
      </c>
      <c r="AY17" s="78">
        <v>40.299999999999997</v>
      </c>
    </row>
    <row r="18" spans="1:51" ht="8.25" customHeight="1">
      <c r="A18" s="82" t="s">
        <v>130</v>
      </c>
      <c r="B18" s="76"/>
      <c r="C18" s="78"/>
      <c r="D18" s="76"/>
      <c r="E18" s="78"/>
      <c r="F18" s="76">
        <v>2</v>
      </c>
      <c r="G18" s="78">
        <v>18.2</v>
      </c>
      <c r="H18" s="76"/>
      <c r="I18" s="78"/>
      <c r="J18" s="76">
        <v>1</v>
      </c>
      <c r="K18" s="78">
        <v>3.1</v>
      </c>
      <c r="L18" s="76"/>
      <c r="M18" s="78"/>
      <c r="N18" s="76"/>
      <c r="O18" s="78"/>
      <c r="P18" s="76"/>
      <c r="Q18" s="78"/>
      <c r="R18" s="76"/>
      <c r="S18" s="78"/>
      <c r="T18" s="76"/>
      <c r="U18" s="78"/>
      <c r="V18" s="76"/>
      <c r="W18" s="78"/>
      <c r="X18" s="76"/>
      <c r="Y18" s="78"/>
      <c r="Z18" s="76"/>
      <c r="AA18" s="78"/>
      <c r="AB18" s="76"/>
      <c r="AC18" s="78"/>
      <c r="AD18" s="76"/>
      <c r="AE18" s="78"/>
      <c r="AF18" s="76"/>
      <c r="AG18" s="78"/>
      <c r="AH18" s="76"/>
      <c r="AI18" s="78"/>
      <c r="AJ18" s="76"/>
      <c r="AK18" s="78"/>
      <c r="AL18" s="76"/>
      <c r="AM18" s="78"/>
      <c r="AN18" s="76"/>
      <c r="AO18" s="78"/>
      <c r="AP18" s="76"/>
      <c r="AQ18" s="78"/>
      <c r="AR18" s="76"/>
      <c r="AS18" s="78"/>
      <c r="AT18" s="76"/>
      <c r="AU18" s="78"/>
      <c r="AV18" s="76"/>
      <c r="AW18" s="78"/>
      <c r="AX18" s="77"/>
      <c r="AY18" s="78"/>
    </row>
    <row r="19" spans="1:51" ht="8.25" customHeight="1">
      <c r="A19" s="82" t="s">
        <v>131</v>
      </c>
      <c r="B19" s="76">
        <v>5</v>
      </c>
      <c r="C19" s="78">
        <v>37.5</v>
      </c>
      <c r="D19" s="76">
        <v>1</v>
      </c>
      <c r="E19" s="78">
        <v>6.5</v>
      </c>
      <c r="F19" s="76">
        <v>10</v>
      </c>
      <c r="G19" s="78">
        <v>64.3</v>
      </c>
      <c r="H19" s="76">
        <v>4</v>
      </c>
      <c r="I19" s="78">
        <v>44.6</v>
      </c>
      <c r="J19" s="76">
        <v>16</v>
      </c>
      <c r="K19" s="78">
        <v>142.19999999999999</v>
      </c>
      <c r="L19" s="76">
        <v>19</v>
      </c>
      <c r="M19" s="78">
        <v>141.4</v>
      </c>
      <c r="N19" s="76">
        <v>2</v>
      </c>
      <c r="O19" s="78">
        <v>11.4</v>
      </c>
      <c r="P19" s="76"/>
      <c r="Q19" s="78"/>
      <c r="R19" s="76"/>
      <c r="S19" s="78"/>
      <c r="T19" s="76"/>
      <c r="U19" s="78"/>
      <c r="V19" s="76">
        <v>3</v>
      </c>
      <c r="W19" s="78">
        <v>26.5</v>
      </c>
      <c r="X19" s="76">
        <v>2</v>
      </c>
      <c r="Y19" s="78">
        <v>8.1999999999999993</v>
      </c>
      <c r="Z19" s="76">
        <v>5</v>
      </c>
      <c r="AA19" s="78">
        <v>31.1</v>
      </c>
      <c r="AB19" s="76">
        <v>10</v>
      </c>
      <c r="AC19" s="78">
        <v>71.8</v>
      </c>
      <c r="AD19" s="76">
        <v>2</v>
      </c>
      <c r="AE19" s="78">
        <v>19.2</v>
      </c>
      <c r="AF19" s="76">
        <v>14</v>
      </c>
      <c r="AG19" s="78">
        <v>46.7</v>
      </c>
      <c r="AH19" s="76">
        <v>8</v>
      </c>
      <c r="AI19" s="78">
        <v>30.4</v>
      </c>
      <c r="AJ19" s="76">
        <v>3</v>
      </c>
      <c r="AK19" s="78">
        <v>15.1</v>
      </c>
      <c r="AL19" s="76">
        <v>3</v>
      </c>
      <c r="AM19" s="78">
        <v>10</v>
      </c>
      <c r="AN19" s="76"/>
      <c r="AO19" s="78"/>
      <c r="AP19" s="76"/>
      <c r="AQ19" s="78"/>
      <c r="AR19" s="76">
        <v>7</v>
      </c>
      <c r="AS19" s="78">
        <v>70.2</v>
      </c>
      <c r="AT19" s="76">
        <v>23</v>
      </c>
      <c r="AU19" s="78">
        <v>202.5</v>
      </c>
      <c r="AV19" s="76">
        <v>14</v>
      </c>
      <c r="AW19" s="78">
        <v>107.5</v>
      </c>
      <c r="AX19" s="77">
        <v>12</v>
      </c>
      <c r="AY19" s="78">
        <v>115.6</v>
      </c>
    </row>
    <row r="20" spans="1:51" ht="8.25" customHeight="1">
      <c r="A20" s="90" t="s">
        <v>132</v>
      </c>
      <c r="B20" s="91">
        <f>SUM(B12:B19)</f>
        <v>20</v>
      </c>
      <c r="C20" s="92">
        <f>SUM(C12:C19)</f>
        <v>422.8</v>
      </c>
      <c r="D20" s="91">
        <f>SUM(D12:D19)</f>
        <v>7</v>
      </c>
      <c r="E20" s="92">
        <f>SUM(E12:E19)</f>
        <v>30.7</v>
      </c>
      <c r="F20" s="91">
        <f>SUM(F15:F19)</f>
        <v>49</v>
      </c>
      <c r="G20" s="92">
        <f>SUM(G15:G19)</f>
        <v>787</v>
      </c>
      <c r="H20" s="91">
        <f t="shared" ref="H20:O20" si="4">SUM(H12:H19)</f>
        <v>15</v>
      </c>
      <c r="I20" s="92">
        <f t="shared" si="4"/>
        <v>157</v>
      </c>
      <c r="J20" s="91">
        <f t="shared" si="4"/>
        <v>61</v>
      </c>
      <c r="K20" s="92">
        <f t="shared" si="4"/>
        <v>972.3</v>
      </c>
      <c r="L20" s="91">
        <f t="shared" si="4"/>
        <v>61</v>
      </c>
      <c r="M20" s="92">
        <f t="shared" si="4"/>
        <v>1033.3</v>
      </c>
      <c r="N20" s="91">
        <f t="shared" si="4"/>
        <v>22</v>
      </c>
      <c r="O20" s="92">
        <f t="shared" si="4"/>
        <v>324.5</v>
      </c>
      <c r="P20" s="91">
        <v>0</v>
      </c>
      <c r="Q20" s="92">
        <v>0</v>
      </c>
      <c r="R20" s="91">
        <f t="shared" ref="R20:AY20" si="5">SUM(R12:R19)</f>
        <v>1</v>
      </c>
      <c r="S20" s="92">
        <f t="shared" si="5"/>
        <v>10.7</v>
      </c>
      <c r="T20" s="91">
        <f t="shared" si="5"/>
        <v>0</v>
      </c>
      <c r="U20" s="92">
        <f t="shared" si="5"/>
        <v>0</v>
      </c>
      <c r="V20" s="91">
        <f t="shared" si="5"/>
        <v>24</v>
      </c>
      <c r="W20" s="92">
        <f t="shared" si="5"/>
        <v>435.3</v>
      </c>
      <c r="X20" s="91">
        <f t="shared" si="5"/>
        <v>3</v>
      </c>
      <c r="Y20" s="92">
        <f t="shared" si="5"/>
        <v>25</v>
      </c>
      <c r="Z20" s="91">
        <f t="shared" si="5"/>
        <v>29</v>
      </c>
      <c r="AA20" s="92">
        <f t="shared" si="5"/>
        <v>609.79999999999995</v>
      </c>
      <c r="AB20" s="91">
        <f t="shared" si="5"/>
        <v>33</v>
      </c>
      <c r="AC20" s="92">
        <f t="shared" si="5"/>
        <v>485.5</v>
      </c>
      <c r="AD20" s="91">
        <f t="shared" si="5"/>
        <v>14</v>
      </c>
      <c r="AE20" s="92">
        <f t="shared" si="5"/>
        <v>260</v>
      </c>
      <c r="AF20" s="91">
        <f t="shared" si="5"/>
        <v>42</v>
      </c>
      <c r="AG20" s="92">
        <f t="shared" si="5"/>
        <v>970.80000000000007</v>
      </c>
      <c r="AH20" s="91">
        <f t="shared" si="5"/>
        <v>40</v>
      </c>
      <c r="AI20" s="92">
        <f t="shared" si="5"/>
        <v>371.7</v>
      </c>
      <c r="AJ20" s="91">
        <f t="shared" si="5"/>
        <v>36</v>
      </c>
      <c r="AK20" s="92">
        <f t="shared" si="5"/>
        <v>320.10000000000002</v>
      </c>
      <c r="AL20" s="91">
        <f t="shared" si="5"/>
        <v>12</v>
      </c>
      <c r="AM20" s="92">
        <f t="shared" si="5"/>
        <v>108.60000000000001</v>
      </c>
      <c r="AN20" s="91">
        <f t="shared" si="5"/>
        <v>1</v>
      </c>
      <c r="AO20" s="92">
        <f t="shared" si="5"/>
        <v>11</v>
      </c>
      <c r="AP20" s="91">
        <f t="shared" si="5"/>
        <v>0</v>
      </c>
      <c r="AQ20" s="92">
        <f t="shared" si="5"/>
        <v>0</v>
      </c>
      <c r="AR20" s="91">
        <f t="shared" si="5"/>
        <v>30</v>
      </c>
      <c r="AS20" s="92">
        <f t="shared" si="5"/>
        <v>535.40000000000009</v>
      </c>
      <c r="AT20" s="91">
        <f t="shared" si="5"/>
        <v>59</v>
      </c>
      <c r="AU20" s="92">
        <f t="shared" si="5"/>
        <v>1187.7</v>
      </c>
      <c r="AV20" s="91">
        <f t="shared" si="5"/>
        <v>55</v>
      </c>
      <c r="AW20" s="92">
        <f t="shared" si="5"/>
        <v>736.2</v>
      </c>
      <c r="AX20" s="93">
        <f t="shared" si="5"/>
        <v>49</v>
      </c>
      <c r="AY20" s="92">
        <f t="shared" si="5"/>
        <v>579.9</v>
      </c>
    </row>
    <row r="21" spans="1:51" ht="8.25" customHeight="1">
      <c r="A21" s="82" t="s">
        <v>133</v>
      </c>
      <c r="B21" s="76">
        <v>83</v>
      </c>
      <c r="C21" s="78">
        <v>1186</v>
      </c>
      <c r="D21" s="76">
        <v>71</v>
      </c>
      <c r="E21" s="78">
        <v>724.4</v>
      </c>
      <c r="F21" s="76">
        <v>389</v>
      </c>
      <c r="G21" s="78">
        <v>4047.8</v>
      </c>
      <c r="H21" s="76">
        <v>263</v>
      </c>
      <c r="I21" s="78">
        <v>2071</v>
      </c>
      <c r="J21" s="76">
        <v>355</v>
      </c>
      <c r="K21" s="78">
        <v>4225.3999999999996</v>
      </c>
      <c r="L21" s="76">
        <v>391</v>
      </c>
      <c r="M21" s="78">
        <v>4247.3999999999996</v>
      </c>
      <c r="N21" s="76">
        <v>231</v>
      </c>
      <c r="O21" s="78">
        <v>1928.2</v>
      </c>
      <c r="P21" s="76">
        <v>3</v>
      </c>
      <c r="Q21" s="78">
        <v>16.600000000000001</v>
      </c>
      <c r="R21" s="76">
        <v>2</v>
      </c>
      <c r="S21" s="78">
        <v>17.100000000000001</v>
      </c>
      <c r="T21" s="76">
        <v>7</v>
      </c>
      <c r="U21" s="78">
        <v>70.099999999999994</v>
      </c>
      <c r="V21" s="76">
        <v>211</v>
      </c>
      <c r="W21" s="78">
        <v>1860.8</v>
      </c>
      <c r="X21" s="76">
        <v>9</v>
      </c>
      <c r="Y21" s="78">
        <v>74.2</v>
      </c>
      <c r="Z21" s="76">
        <v>149</v>
      </c>
      <c r="AA21" s="78">
        <v>1370</v>
      </c>
      <c r="AB21" s="76">
        <v>572</v>
      </c>
      <c r="AC21" s="78">
        <v>4673.3</v>
      </c>
      <c r="AD21" s="76">
        <v>81</v>
      </c>
      <c r="AE21" s="78">
        <v>752.8</v>
      </c>
      <c r="AF21" s="76">
        <v>173</v>
      </c>
      <c r="AG21" s="78">
        <v>1637.8</v>
      </c>
      <c r="AH21" s="76">
        <v>285</v>
      </c>
      <c r="AI21" s="78">
        <v>2672.2</v>
      </c>
      <c r="AJ21" s="76">
        <v>318</v>
      </c>
      <c r="AK21" s="78">
        <v>2164.8000000000002</v>
      </c>
      <c r="AL21" s="76">
        <v>71</v>
      </c>
      <c r="AM21" s="78">
        <v>346.3</v>
      </c>
      <c r="AN21" s="76"/>
      <c r="AO21" s="78"/>
      <c r="AP21" s="76">
        <v>1</v>
      </c>
      <c r="AQ21" s="78">
        <v>1.4</v>
      </c>
      <c r="AR21" s="76">
        <v>221</v>
      </c>
      <c r="AS21" s="78">
        <v>1654.7</v>
      </c>
      <c r="AT21" s="76">
        <v>440</v>
      </c>
      <c r="AU21" s="78">
        <v>5417.8</v>
      </c>
      <c r="AV21" s="76">
        <v>626</v>
      </c>
      <c r="AW21" s="78">
        <v>5882.9</v>
      </c>
      <c r="AX21" s="77">
        <v>254</v>
      </c>
      <c r="AY21" s="78">
        <v>2181.6999999999998</v>
      </c>
    </row>
    <row r="22" spans="1:51" ht="8.25" customHeight="1">
      <c r="A22" s="82" t="s">
        <v>134</v>
      </c>
      <c r="B22" s="76"/>
      <c r="C22" s="78"/>
      <c r="D22" s="76"/>
      <c r="E22" s="78"/>
      <c r="F22" s="76"/>
      <c r="G22" s="78"/>
      <c r="H22" s="76"/>
      <c r="I22" s="78"/>
      <c r="J22" s="76"/>
      <c r="K22" s="78"/>
      <c r="L22" s="76"/>
      <c r="M22" s="78"/>
      <c r="N22" s="76"/>
      <c r="O22" s="78"/>
      <c r="P22" s="76"/>
      <c r="Q22" s="78"/>
      <c r="R22" s="76"/>
      <c r="S22" s="78"/>
      <c r="T22" s="76"/>
      <c r="U22" s="78"/>
      <c r="V22" s="76"/>
      <c r="W22" s="78"/>
      <c r="X22" s="76"/>
      <c r="Y22" s="78"/>
      <c r="Z22" s="76"/>
      <c r="AA22" s="78"/>
      <c r="AB22" s="76"/>
      <c r="AC22" s="78"/>
      <c r="AD22" s="76"/>
      <c r="AE22" s="78"/>
      <c r="AF22" s="76"/>
      <c r="AG22" s="78"/>
      <c r="AH22" s="76"/>
      <c r="AI22" s="78"/>
      <c r="AJ22" s="76"/>
      <c r="AK22" s="78"/>
      <c r="AL22" s="76"/>
      <c r="AM22" s="78"/>
      <c r="AN22" s="76"/>
      <c r="AO22" s="78"/>
      <c r="AP22" s="76"/>
      <c r="AQ22" s="78"/>
      <c r="AR22" s="76"/>
      <c r="AS22" s="78"/>
      <c r="AT22" s="76"/>
      <c r="AU22" s="78"/>
      <c r="AV22" s="76"/>
      <c r="AW22" s="78"/>
      <c r="AX22" s="77"/>
      <c r="AY22" s="78"/>
    </row>
    <row r="23" spans="1:51" ht="8.25" customHeight="1">
      <c r="A23" s="90" t="s">
        <v>135</v>
      </c>
      <c r="B23" s="91">
        <f t="shared" ref="B23:AG23" si="6">SUM(B21:B22)</f>
        <v>83</v>
      </c>
      <c r="C23" s="92">
        <f t="shared" si="6"/>
        <v>1186</v>
      </c>
      <c r="D23" s="91">
        <f t="shared" si="6"/>
        <v>71</v>
      </c>
      <c r="E23" s="92">
        <f t="shared" si="6"/>
        <v>724.4</v>
      </c>
      <c r="F23" s="91">
        <f t="shared" si="6"/>
        <v>389</v>
      </c>
      <c r="G23" s="92">
        <f t="shared" si="6"/>
        <v>4047.8</v>
      </c>
      <c r="H23" s="91">
        <f t="shared" si="6"/>
        <v>263</v>
      </c>
      <c r="I23" s="92">
        <f t="shared" si="6"/>
        <v>2071</v>
      </c>
      <c r="J23" s="91">
        <f t="shared" si="6"/>
        <v>355</v>
      </c>
      <c r="K23" s="92">
        <f t="shared" si="6"/>
        <v>4225.3999999999996</v>
      </c>
      <c r="L23" s="91">
        <f t="shared" si="6"/>
        <v>391</v>
      </c>
      <c r="M23" s="92">
        <f t="shared" si="6"/>
        <v>4247.3999999999996</v>
      </c>
      <c r="N23" s="91">
        <f t="shared" si="6"/>
        <v>231</v>
      </c>
      <c r="O23" s="92">
        <f t="shared" si="6"/>
        <v>1928.2</v>
      </c>
      <c r="P23" s="91">
        <f t="shared" si="6"/>
        <v>3</v>
      </c>
      <c r="Q23" s="92">
        <f t="shared" si="6"/>
        <v>16.600000000000001</v>
      </c>
      <c r="R23" s="91">
        <f t="shared" si="6"/>
        <v>2</v>
      </c>
      <c r="S23" s="92">
        <f t="shared" si="6"/>
        <v>17.100000000000001</v>
      </c>
      <c r="T23" s="91">
        <f t="shared" si="6"/>
        <v>7</v>
      </c>
      <c r="U23" s="92">
        <f t="shared" si="6"/>
        <v>70.099999999999994</v>
      </c>
      <c r="V23" s="91">
        <f t="shared" si="6"/>
        <v>211</v>
      </c>
      <c r="W23" s="92">
        <f t="shared" si="6"/>
        <v>1860.8</v>
      </c>
      <c r="X23" s="91">
        <f t="shared" si="6"/>
        <v>9</v>
      </c>
      <c r="Y23" s="92">
        <f t="shared" si="6"/>
        <v>74.2</v>
      </c>
      <c r="Z23" s="91">
        <f t="shared" si="6"/>
        <v>149</v>
      </c>
      <c r="AA23" s="92">
        <f t="shared" si="6"/>
        <v>1370</v>
      </c>
      <c r="AB23" s="91">
        <f t="shared" si="6"/>
        <v>572</v>
      </c>
      <c r="AC23" s="92">
        <f t="shared" si="6"/>
        <v>4673.3</v>
      </c>
      <c r="AD23" s="91">
        <f t="shared" si="6"/>
        <v>81</v>
      </c>
      <c r="AE23" s="92">
        <f t="shared" si="6"/>
        <v>752.8</v>
      </c>
      <c r="AF23" s="91">
        <f t="shared" si="6"/>
        <v>173</v>
      </c>
      <c r="AG23" s="92">
        <f t="shared" si="6"/>
        <v>1637.8</v>
      </c>
      <c r="AH23" s="91">
        <f t="shared" ref="AH23:AY23" si="7">SUM(AH21:AH22)</f>
        <v>285</v>
      </c>
      <c r="AI23" s="92">
        <f t="shared" si="7"/>
        <v>2672.2</v>
      </c>
      <c r="AJ23" s="91">
        <f t="shared" si="7"/>
        <v>318</v>
      </c>
      <c r="AK23" s="92">
        <f t="shared" si="7"/>
        <v>2164.8000000000002</v>
      </c>
      <c r="AL23" s="91">
        <f t="shared" si="7"/>
        <v>71</v>
      </c>
      <c r="AM23" s="92">
        <f t="shared" si="7"/>
        <v>346.3</v>
      </c>
      <c r="AN23" s="91">
        <f t="shared" si="7"/>
        <v>0</v>
      </c>
      <c r="AO23" s="92">
        <f t="shared" si="7"/>
        <v>0</v>
      </c>
      <c r="AP23" s="91">
        <f t="shared" si="7"/>
        <v>1</v>
      </c>
      <c r="AQ23" s="92">
        <f t="shared" si="7"/>
        <v>1.4</v>
      </c>
      <c r="AR23" s="91">
        <f t="shared" si="7"/>
        <v>221</v>
      </c>
      <c r="AS23" s="92">
        <f t="shared" si="7"/>
        <v>1654.7</v>
      </c>
      <c r="AT23" s="91">
        <f t="shared" si="7"/>
        <v>440</v>
      </c>
      <c r="AU23" s="92">
        <f t="shared" si="7"/>
        <v>5417.8</v>
      </c>
      <c r="AV23" s="91">
        <f t="shared" si="7"/>
        <v>626</v>
      </c>
      <c r="AW23" s="92">
        <f t="shared" si="7"/>
        <v>5882.9</v>
      </c>
      <c r="AX23" s="93">
        <f t="shared" si="7"/>
        <v>254</v>
      </c>
      <c r="AY23" s="92">
        <f t="shared" si="7"/>
        <v>2181.6999999999998</v>
      </c>
    </row>
    <row r="24" spans="1:51" ht="8.25" customHeight="1">
      <c r="A24" s="82" t="s">
        <v>136</v>
      </c>
      <c r="B24" s="76">
        <v>12</v>
      </c>
      <c r="C24" s="78">
        <v>727.8</v>
      </c>
      <c r="D24" s="76">
        <v>6</v>
      </c>
      <c r="E24" s="78">
        <v>159.4</v>
      </c>
      <c r="F24" s="76">
        <v>54</v>
      </c>
      <c r="G24" s="78">
        <v>1754.8</v>
      </c>
      <c r="H24" s="76">
        <v>27</v>
      </c>
      <c r="I24" s="78">
        <v>796.4</v>
      </c>
      <c r="J24" s="76">
        <v>127</v>
      </c>
      <c r="K24" s="78">
        <v>3922.3</v>
      </c>
      <c r="L24" s="76">
        <v>65</v>
      </c>
      <c r="M24" s="78">
        <v>2074.3000000000002</v>
      </c>
      <c r="N24" s="76">
        <v>31</v>
      </c>
      <c r="O24" s="78">
        <v>1122.5</v>
      </c>
      <c r="P24" s="76"/>
      <c r="Q24" s="78"/>
      <c r="R24" s="76"/>
      <c r="S24" s="78"/>
      <c r="T24" s="76">
        <v>1</v>
      </c>
      <c r="U24" s="78">
        <v>13.5</v>
      </c>
      <c r="V24" s="76">
        <v>40</v>
      </c>
      <c r="W24" s="78">
        <v>1513.3</v>
      </c>
      <c r="X24" s="76">
        <v>1</v>
      </c>
      <c r="Y24" s="78">
        <v>6.2</v>
      </c>
      <c r="Z24" s="76">
        <v>36</v>
      </c>
      <c r="AA24" s="78">
        <v>1255.9000000000001</v>
      </c>
      <c r="AB24" s="76">
        <v>54</v>
      </c>
      <c r="AC24" s="78">
        <v>1500.9</v>
      </c>
      <c r="AD24" s="76">
        <v>36</v>
      </c>
      <c r="AE24" s="78">
        <v>504.5</v>
      </c>
      <c r="AF24" s="76">
        <v>56</v>
      </c>
      <c r="AG24" s="78">
        <v>2606</v>
      </c>
      <c r="AH24" s="76">
        <v>20</v>
      </c>
      <c r="AI24" s="78">
        <v>316.2</v>
      </c>
      <c r="AJ24" s="76">
        <v>45</v>
      </c>
      <c r="AK24" s="78">
        <v>867.4</v>
      </c>
      <c r="AL24" s="76">
        <v>15</v>
      </c>
      <c r="AM24" s="78">
        <v>262.2</v>
      </c>
      <c r="AN24" s="76"/>
      <c r="AO24" s="78"/>
      <c r="AP24" s="76">
        <v>3</v>
      </c>
      <c r="AQ24" s="78">
        <v>24.6</v>
      </c>
      <c r="AR24" s="76">
        <v>60</v>
      </c>
      <c r="AS24" s="78">
        <v>1407.5</v>
      </c>
      <c r="AT24" s="76">
        <v>75</v>
      </c>
      <c r="AU24" s="78">
        <v>1747.8</v>
      </c>
      <c r="AV24" s="76">
        <v>63</v>
      </c>
      <c r="AW24" s="78">
        <v>2593.1</v>
      </c>
      <c r="AX24" s="77">
        <v>41</v>
      </c>
      <c r="AY24" s="78">
        <v>1090</v>
      </c>
    </row>
    <row r="25" spans="1:51" ht="8.25" customHeight="1">
      <c r="A25" s="82" t="s">
        <v>137</v>
      </c>
      <c r="B25" s="76">
        <v>4</v>
      </c>
      <c r="C25" s="78">
        <v>162.19999999999999</v>
      </c>
      <c r="D25" s="76">
        <v>21</v>
      </c>
      <c r="E25" s="78">
        <v>296.5</v>
      </c>
      <c r="F25" s="76">
        <v>70</v>
      </c>
      <c r="G25" s="78">
        <v>1365.4</v>
      </c>
      <c r="H25" s="76">
        <v>9</v>
      </c>
      <c r="I25" s="78">
        <v>228</v>
      </c>
      <c r="J25" s="76">
        <v>49</v>
      </c>
      <c r="K25" s="78">
        <v>732.6</v>
      </c>
      <c r="L25" s="76">
        <v>56</v>
      </c>
      <c r="M25" s="78">
        <v>1168.5</v>
      </c>
      <c r="N25" s="76">
        <v>57</v>
      </c>
      <c r="O25" s="78">
        <v>1045.3</v>
      </c>
      <c r="P25" s="76"/>
      <c r="Q25" s="78"/>
      <c r="R25" s="76"/>
      <c r="S25" s="78"/>
      <c r="T25" s="76">
        <v>1</v>
      </c>
      <c r="U25" s="78">
        <v>39.700000000000003</v>
      </c>
      <c r="V25" s="76">
        <v>34</v>
      </c>
      <c r="W25" s="78">
        <v>526.29999999999995</v>
      </c>
      <c r="X25" s="76">
        <v>3</v>
      </c>
      <c r="Y25" s="78">
        <v>38.9</v>
      </c>
      <c r="Z25" s="76">
        <v>21</v>
      </c>
      <c r="AA25" s="78">
        <v>422.2</v>
      </c>
      <c r="AB25" s="76">
        <v>51</v>
      </c>
      <c r="AC25" s="78">
        <v>818.1</v>
      </c>
      <c r="AD25" s="76">
        <v>54</v>
      </c>
      <c r="AE25" s="78">
        <v>1006.4</v>
      </c>
      <c r="AF25" s="76">
        <v>10</v>
      </c>
      <c r="AG25" s="78">
        <v>149.69999999999999</v>
      </c>
      <c r="AH25" s="76">
        <v>12</v>
      </c>
      <c r="AI25" s="78">
        <v>202.5</v>
      </c>
      <c r="AJ25" s="76">
        <v>18</v>
      </c>
      <c r="AK25" s="78">
        <v>310.10000000000002</v>
      </c>
      <c r="AL25" s="76">
        <v>13</v>
      </c>
      <c r="AM25" s="78">
        <v>114.7</v>
      </c>
      <c r="AN25" s="76"/>
      <c r="AO25" s="78"/>
      <c r="AP25" s="76"/>
      <c r="AQ25" s="78"/>
      <c r="AR25" s="76">
        <v>19</v>
      </c>
      <c r="AS25" s="78">
        <v>268.7</v>
      </c>
      <c r="AT25" s="76">
        <v>42</v>
      </c>
      <c r="AU25" s="78">
        <v>943.5</v>
      </c>
      <c r="AV25" s="76">
        <v>67</v>
      </c>
      <c r="AW25" s="78">
        <v>1442.7</v>
      </c>
      <c r="AX25" s="77">
        <v>64</v>
      </c>
      <c r="AY25" s="78">
        <v>1275.7</v>
      </c>
    </row>
    <row r="26" spans="1:51" ht="8.25" customHeight="1">
      <c r="A26" s="82" t="s">
        <v>138</v>
      </c>
      <c r="B26" s="76">
        <v>3</v>
      </c>
      <c r="C26" s="78">
        <v>39.200000000000003</v>
      </c>
      <c r="D26" s="76">
        <v>9</v>
      </c>
      <c r="E26" s="78">
        <v>56.4</v>
      </c>
      <c r="F26" s="76">
        <v>22</v>
      </c>
      <c r="G26" s="78">
        <v>271.89999999999998</v>
      </c>
      <c r="H26" s="76">
        <v>3</v>
      </c>
      <c r="I26" s="78">
        <v>29.2</v>
      </c>
      <c r="J26" s="76">
        <v>17</v>
      </c>
      <c r="K26" s="78">
        <v>504</v>
      </c>
      <c r="L26" s="76">
        <v>28</v>
      </c>
      <c r="M26" s="78">
        <v>406.1</v>
      </c>
      <c r="N26" s="76">
        <v>36</v>
      </c>
      <c r="O26" s="78">
        <v>335.8</v>
      </c>
      <c r="P26" s="76"/>
      <c r="Q26" s="78"/>
      <c r="R26" s="76"/>
      <c r="S26" s="78"/>
      <c r="T26" s="76"/>
      <c r="U26" s="78"/>
      <c r="V26" s="76">
        <v>6</v>
      </c>
      <c r="W26" s="78">
        <v>64.2</v>
      </c>
      <c r="X26" s="76"/>
      <c r="Y26" s="78"/>
      <c r="Z26" s="76">
        <v>3</v>
      </c>
      <c r="AA26" s="78">
        <v>29.6</v>
      </c>
      <c r="AB26" s="76">
        <v>23</v>
      </c>
      <c r="AC26" s="78">
        <v>251.1</v>
      </c>
      <c r="AD26" s="76">
        <v>11</v>
      </c>
      <c r="AE26" s="78">
        <v>253.2</v>
      </c>
      <c r="AF26" s="76">
        <v>4</v>
      </c>
      <c r="AG26" s="78">
        <v>60.3</v>
      </c>
      <c r="AH26" s="76">
        <v>4</v>
      </c>
      <c r="AI26" s="78">
        <v>44</v>
      </c>
      <c r="AJ26" s="76">
        <v>4</v>
      </c>
      <c r="AK26" s="78">
        <v>40.6</v>
      </c>
      <c r="AL26" s="76"/>
      <c r="AM26" s="78"/>
      <c r="AN26" s="76"/>
      <c r="AO26" s="78"/>
      <c r="AP26" s="76"/>
      <c r="AQ26" s="78"/>
      <c r="AR26" s="76">
        <v>8</v>
      </c>
      <c r="AS26" s="78">
        <v>86.1</v>
      </c>
      <c r="AT26" s="76">
        <v>16</v>
      </c>
      <c r="AU26" s="78">
        <v>250.8</v>
      </c>
      <c r="AV26" s="76">
        <v>13</v>
      </c>
      <c r="AW26" s="78">
        <v>100.5</v>
      </c>
      <c r="AX26" s="77">
        <v>23</v>
      </c>
      <c r="AY26" s="78">
        <v>252.9</v>
      </c>
    </row>
    <row r="27" spans="1:51" ht="8.25" customHeight="1">
      <c r="A27" s="82" t="s">
        <v>139</v>
      </c>
      <c r="B27" s="76">
        <v>3</v>
      </c>
      <c r="C27" s="78">
        <v>105</v>
      </c>
      <c r="D27" s="76">
        <v>8</v>
      </c>
      <c r="E27" s="78">
        <v>126.9</v>
      </c>
      <c r="F27" s="76">
        <v>39</v>
      </c>
      <c r="G27" s="78">
        <v>1045.3</v>
      </c>
      <c r="H27" s="76">
        <v>8</v>
      </c>
      <c r="I27" s="78">
        <v>228.2</v>
      </c>
      <c r="J27" s="76">
        <v>23</v>
      </c>
      <c r="K27" s="78">
        <v>624.4</v>
      </c>
      <c r="L27" s="76">
        <v>37</v>
      </c>
      <c r="M27" s="78">
        <v>1033.5999999999999</v>
      </c>
      <c r="N27" s="76">
        <v>63</v>
      </c>
      <c r="O27" s="78">
        <v>1660.3</v>
      </c>
      <c r="P27" s="76"/>
      <c r="Q27" s="78"/>
      <c r="R27" s="76"/>
      <c r="S27" s="78"/>
      <c r="T27" s="76">
        <v>2</v>
      </c>
      <c r="U27" s="78">
        <v>75.7</v>
      </c>
      <c r="V27" s="76">
        <v>20</v>
      </c>
      <c r="W27" s="78">
        <v>527.6</v>
      </c>
      <c r="X27" s="76">
        <v>1</v>
      </c>
      <c r="Y27" s="78">
        <v>11.9</v>
      </c>
      <c r="Z27" s="76">
        <v>14</v>
      </c>
      <c r="AA27" s="78">
        <v>519.5</v>
      </c>
      <c r="AB27" s="76">
        <v>43</v>
      </c>
      <c r="AC27" s="78">
        <v>1578.6</v>
      </c>
      <c r="AD27" s="76">
        <v>27</v>
      </c>
      <c r="AE27" s="78">
        <v>840.3</v>
      </c>
      <c r="AF27" s="76">
        <v>25</v>
      </c>
      <c r="AG27" s="78">
        <v>968.1</v>
      </c>
      <c r="AH27" s="76">
        <v>7</v>
      </c>
      <c r="AI27" s="78">
        <v>122</v>
      </c>
      <c r="AJ27" s="76">
        <v>8</v>
      </c>
      <c r="AK27" s="78">
        <v>193.2</v>
      </c>
      <c r="AL27" s="76">
        <v>4</v>
      </c>
      <c r="AM27" s="78">
        <v>73.5</v>
      </c>
      <c r="AN27" s="76"/>
      <c r="AO27" s="78"/>
      <c r="AP27" s="76">
        <v>1</v>
      </c>
      <c r="AQ27" s="78">
        <v>19.100000000000001</v>
      </c>
      <c r="AR27" s="76">
        <v>15</v>
      </c>
      <c r="AS27" s="78">
        <v>470.5</v>
      </c>
      <c r="AT27" s="76">
        <v>42</v>
      </c>
      <c r="AU27" s="78">
        <v>1244.8</v>
      </c>
      <c r="AV27" s="76">
        <v>48</v>
      </c>
      <c r="AW27" s="78">
        <v>1263.9000000000001</v>
      </c>
      <c r="AX27" s="77">
        <v>34</v>
      </c>
      <c r="AY27" s="78">
        <v>1324.2</v>
      </c>
    </row>
    <row r="28" spans="1:51" ht="8.25" customHeight="1">
      <c r="A28" s="82" t="s">
        <v>140</v>
      </c>
      <c r="B28" s="76"/>
      <c r="C28" s="78"/>
      <c r="D28" s="76"/>
      <c r="E28" s="78"/>
      <c r="F28" s="76">
        <v>1</v>
      </c>
      <c r="G28" s="78">
        <v>24</v>
      </c>
      <c r="H28" s="76"/>
      <c r="I28" s="78"/>
      <c r="J28" s="76"/>
      <c r="K28" s="78"/>
      <c r="L28" s="76"/>
      <c r="M28" s="78"/>
      <c r="N28" s="76"/>
      <c r="O28" s="78"/>
      <c r="P28" s="76"/>
      <c r="Q28" s="78"/>
      <c r="R28" s="76"/>
      <c r="S28" s="78"/>
      <c r="T28" s="76"/>
      <c r="U28" s="78"/>
      <c r="V28" s="76"/>
      <c r="W28" s="78"/>
      <c r="X28" s="76"/>
      <c r="Y28" s="78"/>
      <c r="Z28" s="76"/>
      <c r="AA28" s="78"/>
      <c r="AB28" s="76"/>
      <c r="AC28" s="78"/>
      <c r="AD28" s="76"/>
      <c r="AE28" s="78"/>
      <c r="AF28" s="76"/>
      <c r="AG28" s="78"/>
      <c r="AH28" s="76">
        <v>1</v>
      </c>
      <c r="AI28" s="78">
        <v>30.6</v>
      </c>
      <c r="AJ28" s="76"/>
      <c r="AK28" s="78"/>
      <c r="AL28" s="76"/>
      <c r="AM28" s="78"/>
      <c r="AN28" s="76"/>
      <c r="AO28" s="78"/>
      <c r="AP28" s="76"/>
      <c r="AQ28" s="78"/>
      <c r="AR28" s="76"/>
      <c r="AS28" s="78"/>
      <c r="AT28" s="76"/>
      <c r="AU28" s="78"/>
      <c r="AV28" s="76"/>
      <c r="AW28" s="78"/>
      <c r="AX28" s="77"/>
      <c r="AY28" s="78"/>
    </row>
    <row r="29" spans="1:51" ht="8.25" customHeight="1">
      <c r="A29" s="90" t="s">
        <v>141</v>
      </c>
      <c r="B29" s="91">
        <f t="shared" ref="B29:O29" si="8">SUM(B24:B28)</f>
        <v>22</v>
      </c>
      <c r="C29" s="92">
        <f t="shared" si="8"/>
        <v>1034.2</v>
      </c>
      <c r="D29" s="91">
        <f t="shared" si="8"/>
        <v>44</v>
      </c>
      <c r="E29" s="92">
        <f t="shared" si="8"/>
        <v>639.19999999999993</v>
      </c>
      <c r="F29" s="91">
        <f t="shared" si="8"/>
        <v>186</v>
      </c>
      <c r="G29" s="92">
        <f t="shared" si="8"/>
        <v>4461.3999999999996</v>
      </c>
      <c r="H29" s="91">
        <f t="shared" si="8"/>
        <v>47</v>
      </c>
      <c r="I29" s="92">
        <f t="shared" si="8"/>
        <v>1281.8000000000002</v>
      </c>
      <c r="J29" s="91">
        <f t="shared" si="8"/>
        <v>216</v>
      </c>
      <c r="K29" s="92">
        <f t="shared" si="8"/>
        <v>5783.3</v>
      </c>
      <c r="L29" s="91">
        <f t="shared" si="8"/>
        <v>186</v>
      </c>
      <c r="M29" s="92">
        <f t="shared" si="8"/>
        <v>4682.5</v>
      </c>
      <c r="N29" s="91">
        <f t="shared" si="8"/>
        <v>187</v>
      </c>
      <c r="O29" s="92">
        <f t="shared" si="8"/>
        <v>4163.9000000000005</v>
      </c>
      <c r="P29" s="91">
        <v>0</v>
      </c>
      <c r="Q29" s="92">
        <v>0</v>
      </c>
      <c r="R29" s="91">
        <f t="shared" ref="R29:AY29" si="9">SUM(R24:R28)</f>
        <v>0</v>
      </c>
      <c r="S29" s="92">
        <f t="shared" si="9"/>
        <v>0</v>
      </c>
      <c r="T29" s="91">
        <f t="shared" si="9"/>
        <v>4</v>
      </c>
      <c r="U29" s="92">
        <f t="shared" si="9"/>
        <v>128.9</v>
      </c>
      <c r="V29" s="91">
        <f t="shared" si="9"/>
        <v>100</v>
      </c>
      <c r="W29" s="92">
        <f t="shared" si="9"/>
        <v>2631.3999999999996</v>
      </c>
      <c r="X29" s="91">
        <f t="shared" si="9"/>
        <v>5</v>
      </c>
      <c r="Y29" s="92">
        <f t="shared" si="9"/>
        <v>57</v>
      </c>
      <c r="Z29" s="91">
        <f t="shared" si="9"/>
        <v>74</v>
      </c>
      <c r="AA29" s="92">
        <f t="shared" si="9"/>
        <v>2227.1999999999998</v>
      </c>
      <c r="AB29" s="91">
        <f t="shared" si="9"/>
        <v>171</v>
      </c>
      <c r="AC29" s="92">
        <f t="shared" si="9"/>
        <v>4148.7</v>
      </c>
      <c r="AD29" s="91">
        <f t="shared" si="9"/>
        <v>128</v>
      </c>
      <c r="AE29" s="92">
        <f t="shared" si="9"/>
        <v>2604.4</v>
      </c>
      <c r="AF29" s="91">
        <f t="shared" si="9"/>
        <v>95</v>
      </c>
      <c r="AG29" s="92">
        <f t="shared" si="9"/>
        <v>3784.1</v>
      </c>
      <c r="AH29" s="91">
        <f t="shared" si="9"/>
        <v>44</v>
      </c>
      <c r="AI29" s="92">
        <f t="shared" si="9"/>
        <v>715.30000000000007</v>
      </c>
      <c r="AJ29" s="91">
        <f t="shared" si="9"/>
        <v>75</v>
      </c>
      <c r="AK29" s="92">
        <f t="shared" si="9"/>
        <v>1411.3</v>
      </c>
      <c r="AL29" s="91">
        <f t="shared" si="9"/>
        <v>32</v>
      </c>
      <c r="AM29" s="92">
        <f t="shared" si="9"/>
        <v>450.4</v>
      </c>
      <c r="AN29" s="91">
        <f t="shared" si="9"/>
        <v>0</v>
      </c>
      <c r="AO29" s="92">
        <f t="shared" si="9"/>
        <v>0</v>
      </c>
      <c r="AP29" s="91">
        <f t="shared" si="9"/>
        <v>4</v>
      </c>
      <c r="AQ29" s="92">
        <f t="shared" si="9"/>
        <v>43.7</v>
      </c>
      <c r="AR29" s="91">
        <f t="shared" si="9"/>
        <v>102</v>
      </c>
      <c r="AS29" s="92">
        <f t="shared" si="9"/>
        <v>2232.8000000000002</v>
      </c>
      <c r="AT29" s="91">
        <f t="shared" si="9"/>
        <v>175</v>
      </c>
      <c r="AU29" s="92">
        <f t="shared" si="9"/>
        <v>4186.9000000000005</v>
      </c>
      <c r="AV29" s="91">
        <f t="shared" si="9"/>
        <v>191</v>
      </c>
      <c r="AW29" s="92">
        <f t="shared" si="9"/>
        <v>5400.2000000000007</v>
      </c>
      <c r="AX29" s="93">
        <f t="shared" si="9"/>
        <v>162</v>
      </c>
      <c r="AY29" s="92">
        <f t="shared" si="9"/>
        <v>3942.8</v>
      </c>
    </row>
    <row r="30" spans="1:51" ht="8.25" customHeight="1">
      <c r="A30" s="82" t="s">
        <v>142</v>
      </c>
      <c r="B30" s="76">
        <v>3</v>
      </c>
      <c r="C30" s="78">
        <v>85</v>
      </c>
      <c r="D30" s="76">
        <v>10</v>
      </c>
      <c r="E30" s="78">
        <v>206.2</v>
      </c>
      <c r="F30" s="76">
        <v>32</v>
      </c>
      <c r="G30" s="78">
        <v>688.3</v>
      </c>
      <c r="H30" s="76">
        <v>11</v>
      </c>
      <c r="I30" s="78">
        <v>204.4</v>
      </c>
      <c r="J30" s="76">
        <v>25</v>
      </c>
      <c r="K30" s="78">
        <v>459.7</v>
      </c>
      <c r="L30" s="76">
        <v>30</v>
      </c>
      <c r="M30" s="78">
        <v>690.9</v>
      </c>
      <c r="N30" s="76">
        <v>33</v>
      </c>
      <c r="O30" s="78">
        <v>565.1</v>
      </c>
      <c r="P30" s="76"/>
      <c r="Q30" s="78"/>
      <c r="R30" s="76"/>
      <c r="S30" s="78"/>
      <c r="T30" s="76"/>
      <c r="U30" s="78"/>
      <c r="V30" s="76">
        <v>8</v>
      </c>
      <c r="W30" s="78">
        <v>204.4</v>
      </c>
      <c r="X30" s="76"/>
      <c r="Y30" s="78"/>
      <c r="Z30" s="76">
        <v>14</v>
      </c>
      <c r="AA30" s="78">
        <v>282.10000000000002</v>
      </c>
      <c r="AB30" s="76">
        <v>37</v>
      </c>
      <c r="AC30" s="78">
        <v>804.3</v>
      </c>
      <c r="AD30" s="76">
        <v>15</v>
      </c>
      <c r="AE30" s="78">
        <v>676.4</v>
      </c>
      <c r="AF30" s="76">
        <v>21</v>
      </c>
      <c r="AG30" s="78">
        <v>591.4</v>
      </c>
      <c r="AH30" s="76">
        <v>5</v>
      </c>
      <c r="AI30" s="78">
        <v>51.7</v>
      </c>
      <c r="AJ30" s="76">
        <v>5</v>
      </c>
      <c r="AK30" s="78">
        <v>105.9</v>
      </c>
      <c r="AL30" s="76">
        <v>7</v>
      </c>
      <c r="AM30" s="78">
        <v>70.900000000000006</v>
      </c>
      <c r="AN30" s="76"/>
      <c r="AO30" s="78"/>
      <c r="AP30" s="76"/>
      <c r="AQ30" s="78"/>
      <c r="AR30" s="76">
        <v>6</v>
      </c>
      <c r="AS30" s="78">
        <v>206.7</v>
      </c>
      <c r="AT30" s="76">
        <v>29</v>
      </c>
      <c r="AU30" s="78">
        <v>752</v>
      </c>
      <c r="AV30" s="76">
        <v>34</v>
      </c>
      <c r="AW30" s="78">
        <v>1049.5</v>
      </c>
      <c r="AX30" s="77">
        <v>15</v>
      </c>
      <c r="AY30" s="78">
        <v>267.89999999999998</v>
      </c>
    </row>
    <row r="31" spans="1:51" ht="8.25" customHeight="1">
      <c r="A31" s="82" t="s">
        <v>143</v>
      </c>
      <c r="B31" s="76"/>
      <c r="C31" s="78"/>
      <c r="D31" s="76">
        <v>8</v>
      </c>
      <c r="E31" s="78">
        <v>56.3</v>
      </c>
      <c r="F31" s="76">
        <v>14</v>
      </c>
      <c r="G31" s="78">
        <v>126.1</v>
      </c>
      <c r="H31" s="76">
        <v>2</v>
      </c>
      <c r="I31" s="78">
        <v>32.9</v>
      </c>
      <c r="J31" s="76">
        <v>8</v>
      </c>
      <c r="K31" s="78">
        <v>52.6</v>
      </c>
      <c r="L31" s="76">
        <v>13</v>
      </c>
      <c r="M31" s="78">
        <v>77</v>
      </c>
      <c r="N31" s="76">
        <v>11</v>
      </c>
      <c r="O31" s="78">
        <v>69.900000000000006</v>
      </c>
      <c r="P31" s="76"/>
      <c r="Q31" s="78"/>
      <c r="R31" s="76">
        <v>2</v>
      </c>
      <c r="S31" s="78">
        <v>13.3</v>
      </c>
      <c r="T31" s="76"/>
      <c r="U31" s="78"/>
      <c r="V31" s="76">
        <v>4</v>
      </c>
      <c r="W31" s="78">
        <v>22.3</v>
      </c>
      <c r="X31" s="76">
        <v>1</v>
      </c>
      <c r="Y31" s="78">
        <v>4.5</v>
      </c>
      <c r="Z31" s="76">
        <v>7</v>
      </c>
      <c r="AA31" s="78">
        <v>100</v>
      </c>
      <c r="AB31" s="76">
        <v>11</v>
      </c>
      <c r="AC31" s="78">
        <v>147.80000000000001</v>
      </c>
      <c r="AD31" s="76">
        <v>11</v>
      </c>
      <c r="AE31" s="78">
        <v>85.3</v>
      </c>
      <c r="AF31" s="76">
        <v>5</v>
      </c>
      <c r="AG31" s="78">
        <v>71.900000000000006</v>
      </c>
      <c r="AH31" s="76">
        <v>6</v>
      </c>
      <c r="AI31" s="78">
        <v>35</v>
      </c>
      <c r="AJ31" s="76">
        <v>8</v>
      </c>
      <c r="AK31" s="78">
        <v>60.8</v>
      </c>
      <c r="AL31" s="76">
        <v>10</v>
      </c>
      <c r="AM31" s="78">
        <v>48.8</v>
      </c>
      <c r="AN31" s="76"/>
      <c r="AO31" s="78"/>
      <c r="AP31" s="76"/>
      <c r="AQ31" s="78"/>
      <c r="AR31" s="76">
        <v>8</v>
      </c>
      <c r="AS31" s="78">
        <v>91.9</v>
      </c>
      <c r="AT31" s="76">
        <v>19</v>
      </c>
      <c r="AU31" s="78">
        <v>163.19999999999999</v>
      </c>
      <c r="AV31" s="76">
        <v>16</v>
      </c>
      <c r="AW31" s="78">
        <v>134</v>
      </c>
      <c r="AX31" s="77">
        <v>11</v>
      </c>
      <c r="AY31" s="78">
        <v>91.3</v>
      </c>
    </row>
    <row r="32" spans="1:51" ht="8.25" customHeight="1">
      <c r="A32" s="82" t="s">
        <v>144</v>
      </c>
      <c r="B32" s="76">
        <v>1</v>
      </c>
      <c r="C32" s="78">
        <v>142.69999999999999</v>
      </c>
      <c r="D32" s="76"/>
      <c r="E32" s="78"/>
      <c r="F32" s="76">
        <v>1</v>
      </c>
      <c r="G32" s="78">
        <v>14.3</v>
      </c>
      <c r="H32" s="76"/>
      <c r="I32" s="78"/>
      <c r="J32" s="76"/>
      <c r="K32" s="78"/>
      <c r="L32" s="76">
        <v>4</v>
      </c>
      <c r="M32" s="78">
        <v>79.5</v>
      </c>
      <c r="N32" s="76">
        <v>3</v>
      </c>
      <c r="O32" s="78">
        <v>107.4</v>
      </c>
      <c r="P32" s="76"/>
      <c r="Q32" s="78"/>
      <c r="R32" s="76"/>
      <c r="S32" s="78"/>
      <c r="T32" s="76"/>
      <c r="U32" s="78"/>
      <c r="V32" s="76">
        <v>3</v>
      </c>
      <c r="W32" s="78">
        <v>79.8</v>
      </c>
      <c r="X32" s="76"/>
      <c r="Y32" s="78"/>
      <c r="Z32" s="76">
        <v>3</v>
      </c>
      <c r="AA32" s="78">
        <v>156.5</v>
      </c>
      <c r="AB32" s="76">
        <v>4</v>
      </c>
      <c r="AC32" s="78">
        <v>116.5</v>
      </c>
      <c r="AD32" s="76">
        <v>8</v>
      </c>
      <c r="AE32" s="78">
        <v>177</v>
      </c>
      <c r="AF32" s="76">
        <v>5</v>
      </c>
      <c r="AG32" s="78">
        <v>207.2</v>
      </c>
      <c r="AH32" s="76">
        <v>2</v>
      </c>
      <c r="AI32" s="78">
        <v>85.6</v>
      </c>
      <c r="AJ32" s="76">
        <v>3</v>
      </c>
      <c r="AK32" s="78">
        <v>31.4</v>
      </c>
      <c r="AL32" s="76">
        <v>1</v>
      </c>
      <c r="AM32" s="78">
        <v>17.3</v>
      </c>
      <c r="AN32" s="76"/>
      <c r="AO32" s="78"/>
      <c r="AP32" s="76"/>
      <c r="AQ32" s="78"/>
      <c r="AR32" s="76"/>
      <c r="AS32" s="78"/>
      <c r="AT32" s="76">
        <v>5</v>
      </c>
      <c r="AU32" s="78">
        <v>231.9</v>
      </c>
      <c r="AV32" s="76">
        <v>8</v>
      </c>
      <c r="AW32" s="78">
        <v>318</v>
      </c>
      <c r="AX32" s="77">
        <v>5</v>
      </c>
      <c r="AY32" s="78">
        <v>180.4</v>
      </c>
    </row>
    <row r="33" spans="1:51" ht="8.25" customHeight="1">
      <c r="A33" s="82" t="s">
        <v>145</v>
      </c>
      <c r="B33" s="76">
        <v>2</v>
      </c>
      <c r="C33" s="78">
        <v>63</v>
      </c>
      <c r="D33" s="76">
        <v>9</v>
      </c>
      <c r="E33" s="78">
        <v>171.8</v>
      </c>
      <c r="F33" s="76">
        <v>46</v>
      </c>
      <c r="G33" s="78">
        <v>1213.5</v>
      </c>
      <c r="H33" s="76">
        <v>16</v>
      </c>
      <c r="I33" s="78">
        <v>553.70000000000005</v>
      </c>
      <c r="J33" s="76">
        <v>41</v>
      </c>
      <c r="K33" s="78">
        <v>912.2</v>
      </c>
      <c r="L33" s="76">
        <v>36</v>
      </c>
      <c r="M33" s="78">
        <v>983.3</v>
      </c>
      <c r="N33" s="76">
        <v>42</v>
      </c>
      <c r="O33" s="78">
        <v>995</v>
      </c>
      <c r="P33" s="76"/>
      <c r="Q33" s="78"/>
      <c r="R33" s="76"/>
      <c r="S33" s="78"/>
      <c r="T33" s="76">
        <v>1</v>
      </c>
      <c r="U33" s="78">
        <v>25.1</v>
      </c>
      <c r="V33" s="76">
        <v>13</v>
      </c>
      <c r="W33" s="78">
        <v>291.39999999999998</v>
      </c>
      <c r="X33" s="76">
        <v>2</v>
      </c>
      <c r="Y33" s="78">
        <v>31.2</v>
      </c>
      <c r="Z33" s="76">
        <v>13</v>
      </c>
      <c r="AA33" s="78">
        <v>356.5</v>
      </c>
      <c r="AB33" s="76">
        <v>37</v>
      </c>
      <c r="AC33" s="78">
        <v>850.6</v>
      </c>
      <c r="AD33" s="76">
        <v>39</v>
      </c>
      <c r="AE33" s="78">
        <v>1197.5999999999999</v>
      </c>
      <c r="AF33" s="76">
        <v>10</v>
      </c>
      <c r="AG33" s="78">
        <v>306.5</v>
      </c>
      <c r="AH33" s="76">
        <v>8</v>
      </c>
      <c r="AI33" s="78">
        <v>216.4</v>
      </c>
      <c r="AJ33" s="76">
        <v>9</v>
      </c>
      <c r="AK33" s="78">
        <v>172.1</v>
      </c>
      <c r="AL33" s="76">
        <v>5</v>
      </c>
      <c r="AM33" s="78">
        <v>191.2</v>
      </c>
      <c r="AN33" s="76"/>
      <c r="AO33" s="78"/>
      <c r="AP33" s="76">
        <v>1</v>
      </c>
      <c r="AQ33" s="78">
        <v>25.4</v>
      </c>
      <c r="AR33" s="76">
        <v>14</v>
      </c>
      <c r="AS33" s="78">
        <v>203.8</v>
      </c>
      <c r="AT33" s="76">
        <v>57</v>
      </c>
      <c r="AU33" s="78">
        <v>1922.2</v>
      </c>
      <c r="AV33" s="76">
        <v>41</v>
      </c>
      <c r="AW33" s="78">
        <v>1085.7</v>
      </c>
      <c r="AX33" s="77">
        <v>38</v>
      </c>
      <c r="AY33" s="78">
        <v>1010.6</v>
      </c>
    </row>
    <row r="34" spans="1:51" ht="8.25" customHeight="1">
      <c r="A34" s="82" t="s">
        <v>146</v>
      </c>
      <c r="B34" s="76"/>
      <c r="C34" s="78"/>
      <c r="D34" s="76"/>
      <c r="E34" s="78"/>
      <c r="F34" s="76"/>
      <c r="G34" s="78"/>
      <c r="H34" s="76"/>
      <c r="I34" s="78"/>
      <c r="J34" s="76"/>
      <c r="K34" s="78"/>
      <c r="L34" s="76"/>
      <c r="M34" s="78"/>
      <c r="N34" s="76"/>
      <c r="O34" s="78"/>
      <c r="P34" s="76"/>
      <c r="Q34" s="78"/>
      <c r="R34" s="76"/>
      <c r="S34" s="78"/>
      <c r="T34" s="76"/>
      <c r="U34" s="78"/>
      <c r="V34" s="76"/>
      <c r="W34" s="78"/>
      <c r="X34" s="76"/>
      <c r="Y34" s="78"/>
      <c r="Z34" s="76"/>
      <c r="AA34" s="78"/>
      <c r="AB34" s="76"/>
      <c r="AC34" s="78"/>
      <c r="AD34" s="76"/>
      <c r="AE34" s="78"/>
      <c r="AF34" s="76"/>
      <c r="AG34" s="78"/>
      <c r="AH34" s="76"/>
      <c r="AI34" s="78"/>
      <c r="AJ34" s="76"/>
      <c r="AK34" s="78"/>
      <c r="AL34" s="76"/>
      <c r="AM34" s="78"/>
      <c r="AN34" s="76"/>
      <c r="AO34" s="78"/>
      <c r="AP34" s="76"/>
      <c r="AQ34" s="78"/>
      <c r="AR34" s="76"/>
      <c r="AS34" s="78"/>
      <c r="AT34" s="76"/>
      <c r="AU34" s="78"/>
      <c r="AV34" s="76"/>
      <c r="AW34" s="78"/>
      <c r="AX34" s="77"/>
      <c r="AY34" s="78"/>
    </row>
    <row r="35" spans="1:51" ht="8.25" customHeight="1">
      <c r="A35" s="90" t="s">
        <v>147</v>
      </c>
      <c r="B35" s="91">
        <f t="shared" ref="B35:O35" si="10">SUM(B30:B34)</f>
        <v>6</v>
      </c>
      <c r="C35" s="92">
        <f t="shared" si="10"/>
        <v>290.7</v>
      </c>
      <c r="D35" s="91">
        <f t="shared" si="10"/>
        <v>27</v>
      </c>
      <c r="E35" s="92">
        <f t="shared" si="10"/>
        <v>434.3</v>
      </c>
      <c r="F35" s="91">
        <f t="shared" si="10"/>
        <v>93</v>
      </c>
      <c r="G35" s="92">
        <f t="shared" si="10"/>
        <v>2042.1999999999998</v>
      </c>
      <c r="H35" s="91">
        <f t="shared" si="10"/>
        <v>29</v>
      </c>
      <c r="I35" s="92">
        <f t="shared" si="10"/>
        <v>791</v>
      </c>
      <c r="J35" s="91">
        <f t="shared" si="10"/>
        <v>74</v>
      </c>
      <c r="K35" s="92">
        <f t="shared" si="10"/>
        <v>1424.5</v>
      </c>
      <c r="L35" s="91">
        <f t="shared" si="10"/>
        <v>83</v>
      </c>
      <c r="M35" s="92">
        <f t="shared" si="10"/>
        <v>1830.6999999999998</v>
      </c>
      <c r="N35" s="91">
        <f t="shared" si="10"/>
        <v>89</v>
      </c>
      <c r="O35" s="92">
        <f t="shared" si="10"/>
        <v>1737.4</v>
      </c>
      <c r="P35" s="91">
        <v>0</v>
      </c>
      <c r="Q35" s="92">
        <v>0</v>
      </c>
      <c r="R35" s="91">
        <f>SUM(R30:R34)</f>
        <v>2</v>
      </c>
      <c r="S35" s="92">
        <f>SUM(S30:S34)</f>
        <v>13.3</v>
      </c>
      <c r="T35" s="91">
        <f>SUM(T33:T34)</f>
        <v>1</v>
      </c>
      <c r="U35" s="92">
        <f>SUM(U33:U34)</f>
        <v>25.1</v>
      </c>
      <c r="V35" s="91">
        <f t="shared" ref="V35:AO35" si="11">SUM(V30:V34)</f>
        <v>28</v>
      </c>
      <c r="W35" s="92">
        <f t="shared" si="11"/>
        <v>597.9</v>
      </c>
      <c r="X35" s="91">
        <f t="shared" si="11"/>
        <v>3</v>
      </c>
      <c r="Y35" s="92">
        <f t="shared" si="11"/>
        <v>35.700000000000003</v>
      </c>
      <c r="Z35" s="91">
        <f t="shared" si="11"/>
        <v>37</v>
      </c>
      <c r="AA35" s="92">
        <f t="shared" si="11"/>
        <v>895.1</v>
      </c>
      <c r="AB35" s="91">
        <f t="shared" si="11"/>
        <v>89</v>
      </c>
      <c r="AC35" s="92">
        <f t="shared" si="11"/>
        <v>1919.1999999999998</v>
      </c>
      <c r="AD35" s="91">
        <f t="shared" si="11"/>
        <v>73</v>
      </c>
      <c r="AE35" s="92">
        <f t="shared" si="11"/>
        <v>2136.2999999999997</v>
      </c>
      <c r="AF35" s="91">
        <f t="shared" si="11"/>
        <v>41</v>
      </c>
      <c r="AG35" s="92">
        <f t="shared" si="11"/>
        <v>1177</v>
      </c>
      <c r="AH35" s="91">
        <f t="shared" si="11"/>
        <v>21</v>
      </c>
      <c r="AI35" s="92">
        <f t="shared" si="11"/>
        <v>388.70000000000005</v>
      </c>
      <c r="AJ35" s="91">
        <f t="shared" si="11"/>
        <v>25</v>
      </c>
      <c r="AK35" s="92">
        <f t="shared" si="11"/>
        <v>370.2</v>
      </c>
      <c r="AL35" s="91">
        <f t="shared" si="11"/>
        <v>23</v>
      </c>
      <c r="AM35" s="92">
        <f t="shared" si="11"/>
        <v>328.2</v>
      </c>
      <c r="AN35" s="91">
        <f t="shared" si="11"/>
        <v>0</v>
      </c>
      <c r="AO35" s="92">
        <f t="shared" si="11"/>
        <v>0</v>
      </c>
      <c r="AP35" s="94"/>
      <c r="AQ35" s="95"/>
      <c r="AR35" s="91">
        <f t="shared" ref="AR35:AY35" si="12">SUM(AR30:AR34)</f>
        <v>28</v>
      </c>
      <c r="AS35" s="92">
        <f t="shared" si="12"/>
        <v>502.40000000000003</v>
      </c>
      <c r="AT35" s="91">
        <f t="shared" si="12"/>
        <v>110</v>
      </c>
      <c r="AU35" s="92">
        <f t="shared" si="12"/>
        <v>3069.3</v>
      </c>
      <c r="AV35" s="91">
        <f t="shared" si="12"/>
        <v>99</v>
      </c>
      <c r="AW35" s="92">
        <f t="shared" si="12"/>
        <v>2587.1999999999998</v>
      </c>
      <c r="AX35" s="93">
        <f t="shared" si="12"/>
        <v>69</v>
      </c>
      <c r="AY35" s="92">
        <f t="shared" si="12"/>
        <v>1550.2</v>
      </c>
    </row>
    <row r="36" spans="1:51" ht="8.25" customHeight="1">
      <c r="A36" s="82" t="s">
        <v>148</v>
      </c>
      <c r="B36" s="76"/>
      <c r="C36" s="78"/>
      <c r="D36" s="76">
        <v>3</v>
      </c>
      <c r="E36" s="78">
        <v>23.8</v>
      </c>
      <c r="F36" s="76">
        <v>6</v>
      </c>
      <c r="G36" s="78">
        <v>37.200000000000003</v>
      </c>
      <c r="H36" s="76"/>
      <c r="I36" s="78"/>
      <c r="J36" s="76">
        <v>2</v>
      </c>
      <c r="K36" s="78">
        <v>6.2</v>
      </c>
      <c r="L36" s="76">
        <v>14</v>
      </c>
      <c r="M36" s="78">
        <v>72.3</v>
      </c>
      <c r="N36" s="76">
        <v>15</v>
      </c>
      <c r="O36" s="78">
        <v>58.5</v>
      </c>
      <c r="P36" s="76"/>
      <c r="Q36" s="78"/>
      <c r="R36" s="76"/>
      <c r="S36" s="78"/>
      <c r="T36" s="76"/>
      <c r="U36" s="78"/>
      <c r="V36" s="76">
        <v>2</v>
      </c>
      <c r="W36" s="78">
        <v>15.8</v>
      </c>
      <c r="X36" s="76"/>
      <c r="Y36" s="78"/>
      <c r="Z36" s="76">
        <v>2</v>
      </c>
      <c r="AA36" s="78">
        <v>19.899999999999999</v>
      </c>
      <c r="AB36" s="76">
        <v>1</v>
      </c>
      <c r="AC36" s="78">
        <v>3.4</v>
      </c>
      <c r="AD36" s="76">
        <v>5</v>
      </c>
      <c r="AE36" s="78">
        <v>28</v>
      </c>
      <c r="AF36" s="76"/>
      <c r="AG36" s="78"/>
      <c r="AH36" s="76"/>
      <c r="AI36" s="78"/>
      <c r="AJ36" s="76">
        <v>1</v>
      </c>
      <c r="AK36" s="78">
        <v>6.9</v>
      </c>
      <c r="AL36" s="76">
        <v>3</v>
      </c>
      <c r="AM36" s="78">
        <v>16.8</v>
      </c>
      <c r="AN36" s="76"/>
      <c r="AO36" s="78"/>
      <c r="AP36" s="76"/>
      <c r="AQ36" s="78"/>
      <c r="AR36" s="76"/>
      <c r="AS36" s="78"/>
      <c r="AT36" s="76">
        <v>3</v>
      </c>
      <c r="AU36" s="78">
        <v>7.9</v>
      </c>
      <c r="AV36" s="76">
        <v>5</v>
      </c>
      <c r="AW36" s="78">
        <v>21.3</v>
      </c>
      <c r="AX36" s="77">
        <v>3</v>
      </c>
      <c r="AY36" s="78">
        <v>17.100000000000001</v>
      </c>
    </row>
    <row r="37" spans="1:51" ht="8.25" customHeight="1">
      <c r="A37" s="82" t="s">
        <v>149</v>
      </c>
      <c r="B37" s="76">
        <v>5</v>
      </c>
      <c r="C37" s="78">
        <v>209.7</v>
      </c>
      <c r="D37" s="76">
        <v>6</v>
      </c>
      <c r="E37" s="78">
        <v>262.89999999999998</v>
      </c>
      <c r="F37" s="76">
        <v>14</v>
      </c>
      <c r="G37" s="78">
        <v>514.1</v>
      </c>
      <c r="H37" s="76">
        <v>6</v>
      </c>
      <c r="I37" s="78">
        <v>191.6</v>
      </c>
      <c r="J37" s="76">
        <v>12</v>
      </c>
      <c r="K37" s="78">
        <v>381.7</v>
      </c>
      <c r="L37" s="76">
        <v>8</v>
      </c>
      <c r="M37" s="78">
        <v>365.6</v>
      </c>
      <c r="N37" s="76">
        <v>7</v>
      </c>
      <c r="O37" s="78">
        <v>273.89999999999998</v>
      </c>
      <c r="P37" s="76"/>
      <c r="Q37" s="78"/>
      <c r="R37" s="76"/>
      <c r="S37" s="78"/>
      <c r="T37" s="76"/>
      <c r="U37" s="78"/>
      <c r="V37" s="76">
        <v>5</v>
      </c>
      <c r="W37" s="78">
        <v>105.4</v>
      </c>
      <c r="X37" s="76"/>
      <c r="Y37" s="78"/>
      <c r="Z37" s="76">
        <v>3</v>
      </c>
      <c r="AA37" s="78">
        <v>65.400000000000006</v>
      </c>
      <c r="AB37" s="76">
        <v>3</v>
      </c>
      <c r="AC37" s="78">
        <v>168.8</v>
      </c>
      <c r="AD37" s="76">
        <v>2</v>
      </c>
      <c r="AE37" s="78">
        <v>39.1</v>
      </c>
      <c r="AF37" s="76">
        <v>5</v>
      </c>
      <c r="AG37" s="78">
        <v>219.7</v>
      </c>
      <c r="AH37" s="76">
        <v>3</v>
      </c>
      <c r="AI37" s="78">
        <v>83.5</v>
      </c>
      <c r="AJ37" s="76">
        <v>5</v>
      </c>
      <c r="AK37" s="78">
        <v>334.9</v>
      </c>
      <c r="AL37" s="76"/>
      <c r="AM37" s="78"/>
      <c r="AN37" s="76"/>
      <c r="AO37" s="78"/>
      <c r="AP37" s="76"/>
      <c r="AQ37" s="78"/>
      <c r="AR37" s="76">
        <v>8</v>
      </c>
      <c r="AS37" s="78">
        <v>295.5</v>
      </c>
      <c r="AT37" s="76">
        <v>9</v>
      </c>
      <c r="AU37" s="78">
        <v>218.3</v>
      </c>
      <c r="AV37" s="76">
        <v>11</v>
      </c>
      <c r="AW37" s="78">
        <v>357.6</v>
      </c>
      <c r="AX37" s="77">
        <v>9</v>
      </c>
      <c r="AY37" s="78">
        <v>246.8</v>
      </c>
    </row>
    <row r="38" spans="1:51" ht="8.25" customHeight="1">
      <c r="A38" s="82" t="s">
        <v>150</v>
      </c>
      <c r="B38" s="76">
        <v>1</v>
      </c>
      <c r="C38" s="78">
        <v>30.7</v>
      </c>
      <c r="D38" s="76"/>
      <c r="E38" s="78"/>
      <c r="F38" s="76">
        <v>1</v>
      </c>
      <c r="G38" s="78">
        <v>26.2</v>
      </c>
      <c r="H38" s="76"/>
      <c r="I38" s="78"/>
      <c r="J38" s="76">
        <v>5</v>
      </c>
      <c r="K38" s="78">
        <v>140</v>
      </c>
      <c r="L38" s="76">
        <v>3</v>
      </c>
      <c r="M38" s="78">
        <v>112.6</v>
      </c>
      <c r="N38" s="76">
        <v>1</v>
      </c>
      <c r="O38" s="78">
        <v>45.3</v>
      </c>
      <c r="P38" s="76"/>
      <c r="Q38" s="78"/>
      <c r="R38" s="76"/>
      <c r="S38" s="78"/>
      <c r="T38" s="76"/>
      <c r="U38" s="78"/>
      <c r="V38" s="76"/>
      <c r="W38" s="78"/>
      <c r="X38" s="76"/>
      <c r="Y38" s="78"/>
      <c r="Z38" s="76">
        <v>2</v>
      </c>
      <c r="AA38" s="78">
        <v>86.4</v>
      </c>
      <c r="AB38" s="76">
        <v>1</v>
      </c>
      <c r="AC38" s="78">
        <v>36.700000000000003</v>
      </c>
      <c r="AD38" s="76"/>
      <c r="AE38" s="78"/>
      <c r="AF38" s="76"/>
      <c r="AG38" s="78"/>
      <c r="AH38" s="76">
        <v>1</v>
      </c>
      <c r="AI38" s="78">
        <v>29.3</v>
      </c>
      <c r="AJ38" s="76">
        <v>2</v>
      </c>
      <c r="AK38" s="78">
        <v>57</v>
      </c>
      <c r="AL38" s="76"/>
      <c r="AM38" s="78"/>
      <c r="AN38" s="76"/>
      <c r="AO38" s="78"/>
      <c r="AP38" s="76"/>
      <c r="AQ38" s="78"/>
      <c r="AR38" s="76"/>
      <c r="AS38" s="78"/>
      <c r="AT38" s="76">
        <v>2</v>
      </c>
      <c r="AU38" s="78">
        <v>52.3</v>
      </c>
      <c r="AV38" s="76"/>
      <c r="AW38" s="78"/>
      <c r="AX38" s="77"/>
      <c r="AY38" s="78"/>
    </row>
    <row r="39" spans="1:51" ht="8.25" customHeight="1">
      <c r="A39" s="82" t="s">
        <v>151</v>
      </c>
      <c r="B39" s="76"/>
      <c r="C39" s="78"/>
      <c r="D39" s="76">
        <v>2</v>
      </c>
      <c r="E39" s="78">
        <v>18.5</v>
      </c>
      <c r="F39" s="76">
        <v>4</v>
      </c>
      <c r="G39" s="78">
        <v>47.4</v>
      </c>
      <c r="H39" s="76">
        <v>1</v>
      </c>
      <c r="I39" s="78">
        <v>9.6999999999999993</v>
      </c>
      <c r="J39" s="76">
        <v>3</v>
      </c>
      <c r="K39" s="78">
        <v>27.8</v>
      </c>
      <c r="L39" s="76">
        <v>9</v>
      </c>
      <c r="M39" s="78">
        <v>98</v>
      </c>
      <c r="N39" s="76">
        <v>6</v>
      </c>
      <c r="O39" s="78">
        <v>36.700000000000003</v>
      </c>
      <c r="P39" s="76"/>
      <c r="Q39" s="78"/>
      <c r="R39" s="76"/>
      <c r="S39" s="78"/>
      <c r="T39" s="76">
        <v>2</v>
      </c>
      <c r="U39" s="78">
        <v>21.9</v>
      </c>
      <c r="V39" s="76">
        <v>1</v>
      </c>
      <c r="W39" s="78">
        <v>3.2</v>
      </c>
      <c r="X39" s="76">
        <v>2</v>
      </c>
      <c r="Y39" s="78">
        <v>19.899999999999999</v>
      </c>
      <c r="Z39" s="76">
        <v>3</v>
      </c>
      <c r="AA39" s="78">
        <v>16.100000000000001</v>
      </c>
      <c r="AB39" s="76">
        <v>18</v>
      </c>
      <c r="AC39" s="78">
        <v>91.2</v>
      </c>
      <c r="AD39" s="76">
        <v>4</v>
      </c>
      <c r="AE39" s="78">
        <v>78.5</v>
      </c>
      <c r="AF39" s="76">
        <v>2</v>
      </c>
      <c r="AG39" s="78">
        <v>5.2</v>
      </c>
      <c r="AH39" s="76"/>
      <c r="AI39" s="78"/>
      <c r="AJ39" s="76">
        <v>6</v>
      </c>
      <c r="AK39" s="78">
        <v>42.2</v>
      </c>
      <c r="AL39" s="76">
        <v>2</v>
      </c>
      <c r="AM39" s="78">
        <v>5.2</v>
      </c>
      <c r="AN39" s="76"/>
      <c r="AO39" s="78"/>
      <c r="AP39" s="76"/>
      <c r="AQ39" s="78"/>
      <c r="AR39" s="76">
        <v>3</v>
      </c>
      <c r="AS39" s="78">
        <v>11.8</v>
      </c>
      <c r="AT39" s="76">
        <v>16</v>
      </c>
      <c r="AU39" s="78">
        <v>150.4</v>
      </c>
      <c r="AV39" s="76">
        <v>15</v>
      </c>
      <c r="AW39" s="78">
        <v>62.4</v>
      </c>
      <c r="AX39" s="77">
        <v>19</v>
      </c>
      <c r="AY39" s="78">
        <v>174.2</v>
      </c>
    </row>
    <row r="40" spans="1:51" ht="8.25" customHeight="1">
      <c r="A40" s="82" t="s">
        <v>152</v>
      </c>
      <c r="B40" s="76"/>
      <c r="C40" s="78"/>
      <c r="D40" s="76">
        <v>2</v>
      </c>
      <c r="E40" s="78">
        <v>6.4</v>
      </c>
      <c r="F40" s="76">
        <v>5</v>
      </c>
      <c r="G40" s="78">
        <v>44.3</v>
      </c>
      <c r="H40" s="76">
        <v>1</v>
      </c>
      <c r="I40" s="78">
        <v>3.7</v>
      </c>
      <c r="J40" s="76">
        <v>4</v>
      </c>
      <c r="K40" s="78">
        <v>48</v>
      </c>
      <c r="L40" s="76">
        <v>8</v>
      </c>
      <c r="M40" s="78">
        <v>72.8</v>
      </c>
      <c r="N40" s="76">
        <v>4</v>
      </c>
      <c r="O40" s="78">
        <v>20.6</v>
      </c>
      <c r="P40" s="76"/>
      <c r="Q40" s="78"/>
      <c r="R40" s="76"/>
      <c r="S40" s="78"/>
      <c r="T40" s="76"/>
      <c r="U40" s="78"/>
      <c r="V40" s="76">
        <v>1</v>
      </c>
      <c r="W40" s="78">
        <v>4.5999999999999996</v>
      </c>
      <c r="X40" s="76">
        <v>1</v>
      </c>
      <c r="Y40" s="78">
        <v>5.0999999999999996</v>
      </c>
      <c r="Z40" s="76">
        <v>3</v>
      </c>
      <c r="AA40" s="78">
        <v>25.2</v>
      </c>
      <c r="AB40" s="76">
        <v>4</v>
      </c>
      <c r="AC40" s="78">
        <v>16</v>
      </c>
      <c r="AD40" s="76">
        <v>5</v>
      </c>
      <c r="AE40" s="78">
        <v>33.9</v>
      </c>
      <c r="AF40" s="76"/>
      <c r="AG40" s="78"/>
      <c r="AH40" s="76">
        <v>3</v>
      </c>
      <c r="AI40" s="78">
        <v>12.4</v>
      </c>
      <c r="AJ40" s="76">
        <v>2</v>
      </c>
      <c r="AK40" s="78">
        <v>37.4</v>
      </c>
      <c r="AL40" s="76">
        <v>1</v>
      </c>
      <c r="AM40" s="78">
        <v>4.4000000000000004</v>
      </c>
      <c r="AN40" s="76"/>
      <c r="AO40" s="78"/>
      <c r="AP40" s="76"/>
      <c r="AQ40" s="78"/>
      <c r="AR40" s="76">
        <v>2</v>
      </c>
      <c r="AS40" s="78">
        <v>21.3</v>
      </c>
      <c r="AT40" s="76">
        <v>2</v>
      </c>
      <c r="AU40" s="78">
        <v>18.2</v>
      </c>
      <c r="AV40" s="76">
        <v>4</v>
      </c>
      <c r="AW40" s="78">
        <v>27.9</v>
      </c>
      <c r="AX40" s="77">
        <v>5</v>
      </c>
      <c r="AY40" s="78">
        <v>63</v>
      </c>
    </row>
    <row r="41" spans="1:51" ht="8.25" customHeight="1">
      <c r="A41" s="82" t="s">
        <v>153</v>
      </c>
      <c r="B41" s="76"/>
      <c r="C41" s="78"/>
      <c r="D41" s="76"/>
      <c r="E41" s="78"/>
      <c r="F41" s="76">
        <v>2</v>
      </c>
      <c r="G41" s="78">
        <v>18.600000000000001</v>
      </c>
      <c r="H41" s="76"/>
      <c r="I41" s="78"/>
      <c r="J41" s="76"/>
      <c r="K41" s="78"/>
      <c r="L41" s="76">
        <v>2</v>
      </c>
      <c r="M41" s="78">
        <v>54.1</v>
      </c>
      <c r="N41" s="76">
        <v>1</v>
      </c>
      <c r="O41" s="78">
        <v>1.8</v>
      </c>
      <c r="P41" s="76"/>
      <c r="Q41" s="78"/>
      <c r="R41" s="76"/>
      <c r="S41" s="78"/>
      <c r="T41" s="76"/>
      <c r="U41" s="78"/>
      <c r="V41" s="76"/>
      <c r="W41" s="78"/>
      <c r="X41" s="76"/>
      <c r="Y41" s="78"/>
      <c r="Z41" s="76"/>
      <c r="AA41" s="78"/>
      <c r="AB41" s="76">
        <v>4</v>
      </c>
      <c r="AC41" s="78">
        <v>33.6</v>
      </c>
      <c r="AD41" s="76"/>
      <c r="AE41" s="78"/>
      <c r="AF41" s="76">
        <v>1</v>
      </c>
      <c r="AG41" s="78">
        <v>20.5</v>
      </c>
      <c r="AH41" s="76"/>
      <c r="AI41" s="78"/>
      <c r="AJ41" s="76">
        <v>2</v>
      </c>
      <c r="AK41" s="78">
        <v>14.2</v>
      </c>
      <c r="AL41" s="76">
        <v>2</v>
      </c>
      <c r="AM41" s="78">
        <v>11.3</v>
      </c>
      <c r="AN41" s="76"/>
      <c r="AO41" s="78"/>
      <c r="AP41" s="76"/>
      <c r="AQ41" s="78"/>
      <c r="AR41" s="76"/>
      <c r="AS41" s="78"/>
      <c r="AT41" s="76">
        <v>2</v>
      </c>
      <c r="AU41" s="78">
        <v>11.3</v>
      </c>
      <c r="AV41" s="76"/>
      <c r="AW41" s="78"/>
      <c r="AX41" s="77">
        <v>3</v>
      </c>
      <c r="AY41" s="78">
        <v>42.7</v>
      </c>
    </row>
    <row r="42" spans="1:51" ht="8.25" customHeight="1">
      <c r="A42" s="82" t="s">
        <v>154</v>
      </c>
      <c r="B42" s="76"/>
      <c r="C42" s="78"/>
      <c r="D42" s="76"/>
      <c r="E42" s="78"/>
      <c r="F42" s="76">
        <v>2</v>
      </c>
      <c r="G42" s="78">
        <v>18.399999999999999</v>
      </c>
      <c r="H42" s="76">
        <v>1</v>
      </c>
      <c r="I42" s="78">
        <v>4.5999999999999996</v>
      </c>
      <c r="J42" s="76">
        <v>1</v>
      </c>
      <c r="K42" s="78">
        <v>3.5</v>
      </c>
      <c r="L42" s="76">
        <v>1</v>
      </c>
      <c r="M42" s="78">
        <v>2.2000000000000002</v>
      </c>
      <c r="N42" s="76">
        <v>2</v>
      </c>
      <c r="O42" s="78">
        <v>5</v>
      </c>
      <c r="P42" s="76"/>
      <c r="Q42" s="78"/>
      <c r="R42" s="76"/>
      <c r="S42" s="78"/>
      <c r="T42" s="76"/>
      <c r="U42" s="78"/>
      <c r="V42" s="76">
        <v>1</v>
      </c>
      <c r="W42" s="78">
        <v>7.6</v>
      </c>
      <c r="X42" s="76"/>
      <c r="Y42" s="78"/>
      <c r="Z42" s="76"/>
      <c r="AA42" s="78"/>
      <c r="AB42" s="76"/>
      <c r="AC42" s="78"/>
      <c r="AD42" s="76">
        <v>1</v>
      </c>
      <c r="AE42" s="78">
        <v>5.3</v>
      </c>
      <c r="AF42" s="76"/>
      <c r="AG42" s="78"/>
      <c r="AH42" s="76">
        <v>1</v>
      </c>
      <c r="AI42" s="78">
        <v>5.5</v>
      </c>
      <c r="AJ42" s="76">
        <v>1</v>
      </c>
      <c r="AK42" s="78">
        <v>9.1999999999999993</v>
      </c>
      <c r="AL42" s="76"/>
      <c r="AM42" s="78"/>
      <c r="AN42" s="76"/>
      <c r="AO42" s="78"/>
      <c r="AP42" s="76"/>
      <c r="AQ42" s="78"/>
      <c r="AR42" s="76">
        <v>1</v>
      </c>
      <c r="AS42" s="78">
        <v>9.3000000000000007</v>
      </c>
      <c r="AT42" s="76">
        <v>2</v>
      </c>
      <c r="AU42" s="78">
        <v>18.100000000000001</v>
      </c>
      <c r="AV42" s="76">
        <v>1</v>
      </c>
      <c r="AW42" s="78">
        <v>3.1</v>
      </c>
      <c r="AX42" s="77">
        <v>3</v>
      </c>
      <c r="AY42" s="78">
        <v>18.8</v>
      </c>
    </row>
    <row r="43" spans="1:51" ht="8.25" customHeight="1">
      <c r="A43" s="82" t="s">
        <v>155</v>
      </c>
      <c r="B43" s="76">
        <v>8</v>
      </c>
      <c r="C43" s="78">
        <v>263.7</v>
      </c>
      <c r="D43" s="76">
        <v>11</v>
      </c>
      <c r="E43" s="78">
        <v>349.5</v>
      </c>
      <c r="F43" s="76">
        <v>56</v>
      </c>
      <c r="G43" s="78">
        <v>1925.9</v>
      </c>
      <c r="H43" s="76">
        <v>12</v>
      </c>
      <c r="I43" s="78">
        <v>299.89999999999998</v>
      </c>
      <c r="J43" s="76">
        <v>53</v>
      </c>
      <c r="K43" s="78">
        <v>1723.8</v>
      </c>
      <c r="L43" s="76">
        <v>43</v>
      </c>
      <c r="M43" s="78">
        <v>1513.7</v>
      </c>
      <c r="N43" s="76">
        <v>16</v>
      </c>
      <c r="O43" s="78">
        <v>697.3</v>
      </c>
      <c r="P43" s="76"/>
      <c r="Q43" s="78"/>
      <c r="R43" s="76">
        <v>1</v>
      </c>
      <c r="S43" s="78">
        <v>35.799999999999997</v>
      </c>
      <c r="T43" s="76">
        <v>2</v>
      </c>
      <c r="U43" s="78">
        <v>28.6</v>
      </c>
      <c r="V43" s="76">
        <v>22</v>
      </c>
      <c r="W43" s="78">
        <v>738.3</v>
      </c>
      <c r="X43" s="76">
        <v>3</v>
      </c>
      <c r="Y43" s="78">
        <v>37.299999999999997</v>
      </c>
      <c r="Z43" s="76">
        <v>13</v>
      </c>
      <c r="AA43" s="78">
        <v>475.9</v>
      </c>
      <c r="AB43" s="76">
        <v>14</v>
      </c>
      <c r="AC43" s="78">
        <v>268.3</v>
      </c>
      <c r="AD43" s="76">
        <v>9</v>
      </c>
      <c r="AE43" s="78">
        <v>89.2</v>
      </c>
      <c r="AF43" s="76">
        <v>9</v>
      </c>
      <c r="AG43" s="78">
        <v>344.8</v>
      </c>
      <c r="AH43" s="76">
        <v>23</v>
      </c>
      <c r="AI43" s="78">
        <v>319.5</v>
      </c>
      <c r="AJ43" s="76">
        <v>19</v>
      </c>
      <c r="AK43" s="78">
        <v>508.9</v>
      </c>
      <c r="AL43" s="76">
        <v>14</v>
      </c>
      <c r="AM43" s="78">
        <v>154.69999999999999</v>
      </c>
      <c r="AN43" s="76"/>
      <c r="AO43" s="78"/>
      <c r="AP43" s="76"/>
      <c r="AQ43" s="78"/>
      <c r="AR43" s="76">
        <v>32</v>
      </c>
      <c r="AS43" s="78">
        <v>1009.7</v>
      </c>
      <c r="AT43" s="76">
        <v>23</v>
      </c>
      <c r="AU43" s="78">
        <v>550.20000000000005</v>
      </c>
      <c r="AV43" s="76">
        <v>29</v>
      </c>
      <c r="AW43" s="78">
        <v>918.9</v>
      </c>
      <c r="AX43" s="77">
        <v>29</v>
      </c>
      <c r="AY43" s="78">
        <v>1005</v>
      </c>
    </row>
    <row r="44" spans="1:51" ht="8.25" customHeight="1">
      <c r="A44" s="82" t="s">
        <v>156</v>
      </c>
      <c r="B44" s="76"/>
      <c r="C44" s="78"/>
      <c r="D44" s="76"/>
      <c r="E44" s="78"/>
      <c r="F44" s="76">
        <v>1</v>
      </c>
      <c r="G44" s="78">
        <v>16.899999999999999</v>
      </c>
      <c r="H44" s="76">
        <v>2</v>
      </c>
      <c r="I44" s="78">
        <v>44.1</v>
      </c>
      <c r="J44" s="76">
        <v>1</v>
      </c>
      <c r="K44" s="78">
        <v>25.9</v>
      </c>
      <c r="L44" s="76">
        <v>1</v>
      </c>
      <c r="M44" s="78">
        <v>26.7</v>
      </c>
      <c r="N44" s="76"/>
      <c r="O44" s="78"/>
      <c r="P44" s="76"/>
      <c r="Q44" s="78"/>
      <c r="R44" s="76"/>
      <c r="S44" s="78"/>
      <c r="T44" s="76"/>
      <c r="U44" s="78"/>
      <c r="V44" s="76">
        <v>1</v>
      </c>
      <c r="W44" s="78">
        <v>19.399999999999999</v>
      </c>
      <c r="X44" s="76"/>
      <c r="Y44" s="78"/>
      <c r="Z44" s="76">
        <v>2</v>
      </c>
      <c r="AA44" s="78">
        <v>53</v>
      </c>
      <c r="AB44" s="76"/>
      <c r="AC44" s="78"/>
      <c r="AD44" s="76"/>
      <c r="AE44" s="78"/>
      <c r="AF44" s="76"/>
      <c r="AG44" s="78"/>
      <c r="AH44" s="76">
        <v>1</v>
      </c>
      <c r="AI44" s="78">
        <v>26.6</v>
      </c>
      <c r="AJ44" s="76">
        <v>3</v>
      </c>
      <c r="AK44" s="78">
        <v>60</v>
      </c>
      <c r="AL44" s="76"/>
      <c r="AM44" s="78"/>
      <c r="AN44" s="76"/>
      <c r="AO44" s="78"/>
      <c r="AP44" s="76"/>
      <c r="AQ44" s="78"/>
      <c r="AR44" s="76">
        <v>1</v>
      </c>
      <c r="AS44" s="78">
        <v>19.899999999999999</v>
      </c>
      <c r="AT44" s="76">
        <v>2</v>
      </c>
      <c r="AU44" s="78">
        <v>51</v>
      </c>
      <c r="AV44" s="76"/>
      <c r="AW44" s="78"/>
      <c r="AX44" s="77"/>
      <c r="AY44" s="78"/>
    </row>
    <row r="45" spans="1:51" ht="8.25" customHeight="1">
      <c r="A45" s="82" t="s">
        <v>157</v>
      </c>
      <c r="B45" s="76"/>
      <c r="C45" s="78"/>
      <c r="D45" s="76">
        <v>1</v>
      </c>
      <c r="E45" s="78">
        <v>6.2</v>
      </c>
      <c r="F45" s="76">
        <v>8</v>
      </c>
      <c r="G45" s="78">
        <v>18.399999999999999</v>
      </c>
      <c r="H45" s="76">
        <v>3</v>
      </c>
      <c r="I45" s="78">
        <v>7.1</v>
      </c>
      <c r="J45" s="76">
        <v>14</v>
      </c>
      <c r="K45" s="78">
        <v>65.099999999999994</v>
      </c>
      <c r="L45" s="76">
        <v>2</v>
      </c>
      <c r="M45" s="78">
        <v>7.6</v>
      </c>
      <c r="N45" s="76">
        <v>5</v>
      </c>
      <c r="O45" s="78">
        <v>11.9</v>
      </c>
      <c r="P45" s="76">
        <v>1</v>
      </c>
      <c r="Q45" s="78">
        <v>2.5</v>
      </c>
      <c r="R45" s="76"/>
      <c r="S45" s="78"/>
      <c r="T45" s="76"/>
      <c r="U45" s="78"/>
      <c r="V45" s="76"/>
      <c r="W45" s="78"/>
      <c r="X45" s="76"/>
      <c r="Y45" s="78"/>
      <c r="Z45" s="76">
        <v>3</v>
      </c>
      <c r="AA45" s="78">
        <v>6.4</v>
      </c>
      <c r="AB45" s="76">
        <v>19</v>
      </c>
      <c r="AC45" s="78">
        <v>64.2</v>
      </c>
      <c r="AD45" s="76">
        <v>1</v>
      </c>
      <c r="AE45" s="78">
        <v>3.7</v>
      </c>
      <c r="AF45" s="76">
        <v>5</v>
      </c>
      <c r="AG45" s="78">
        <v>21.6</v>
      </c>
      <c r="AH45" s="76">
        <v>2</v>
      </c>
      <c r="AI45" s="78">
        <v>5.0999999999999996</v>
      </c>
      <c r="AJ45" s="76"/>
      <c r="AK45" s="78"/>
      <c r="AL45" s="76"/>
      <c r="AM45" s="78"/>
      <c r="AN45" s="76"/>
      <c r="AO45" s="78"/>
      <c r="AP45" s="76"/>
      <c r="AQ45" s="78"/>
      <c r="AR45" s="76">
        <v>2</v>
      </c>
      <c r="AS45" s="78">
        <v>12.6</v>
      </c>
      <c r="AT45" s="76">
        <v>10</v>
      </c>
      <c r="AU45" s="78">
        <v>32.9</v>
      </c>
      <c r="AV45" s="76">
        <v>19</v>
      </c>
      <c r="AW45" s="78">
        <v>57.4</v>
      </c>
      <c r="AX45" s="77">
        <v>11</v>
      </c>
      <c r="AY45" s="78">
        <v>41.4</v>
      </c>
    </row>
    <row r="46" spans="1:51" ht="8.25" customHeight="1">
      <c r="A46" s="82" t="s">
        <v>158</v>
      </c>
      <c r="B46" s="76">
        <v>4</v>
      </c>
      <c r="C46" s="78">
        <v>52.5</v>
      </c>
      <c r="D46" s="76">
        <v>2</v>
      </c>
      <c r="E46" s="78">
        <v>33.4</v>
      </c>
      <c r="F46" s="76">
        <v>8</v>
      </c>
      <c r="G46" s="78">
        <v>144.19999999999999</v>
      </c>
      <c r="H46" s="76">
        <v>3</v>
      </c>
      <c r="I46" s="78">
        <v>54.2</v>
      </c>
      <c r="J46" s="76">
        <v>7</v>
      </c>
      <c r="K46" s="78">
        <v>148.5</v>
      </c>
      <c r="L46" s="76">
        <v>14</v>
      </c>
      <c r="M46" s="78">
        <v>214.3</v>
      </c>
      <c r="N46" s="76">
        <v>2</v>
      </c>
      <c r="O46" s="78">
        <v>18.899999999999999</v>
      </c>
      <c r="P46" s="76"/>
      <c r="Q46" s="78"/>
      <c r="R46" s="76"/>
      <c r="S46" s="78"/>
      <c r="T46" s="76"/>
      <c r="U46" s="78"/>
      <c r="V46" s="76">
        <v>5</v>
      </c>
      <c r="W46" s="78">
        <v>95.1</v>
      </c>
      <c r="X46" s="76"/>
      <c r="Y46" s="78"/>
      <c r="Z46" s="76">
        <v>1</v>
      </c>
      <c r="AA46" s="78">
        <v>30.8</v>
      </c>
      <c r="AB46" s="76">
        <v>2</v>
      </c>
      <c r="AC46" s="78">
        <v>44.4</v>
      </c>
      <c r="AD46" s="76"/>
      <c r="AE46" s="78"/>
      <c r="AF46" s="76">
        <v>5</v>
      </c>
      <c r="AG46" s="78">
        <v>50.1</v>
      </c>
      <c r="AH46" s="76">
        <v>6</v>
      </c>
      <c r="AI46" s="78">
        <v>126.5</v>
      </c>
      <c r="AJ46" s="76">
        <v>19</v>
      </c>
      <c r="AK46" s="78">
        <v>219.8</v>
      </c>
      <c r="AL46" s="76">
        <v>3</v>
      </c>
      <c r="AM46" s="78">
        <v>40.4</v>
      </c>
      <c r="AN46" s="76"/>
      <c r="AO46" s="78"/>
      <c r="AP46" s="76"/>
      <c r="AQ46" s="78"/>
      <c r="AR46" s="76">
        <v>15</v>
      </c>
      <c r="AS46" s="78">
        <v>261.2</v>
      </c>
      <c r="AT46" s="76">
        <v>2</v>
      </c>
      <c r="AU46" s="78">
        <v>20</v>
      </c>
      <c r="AV46" s="76">
        <v>9</v>
      </c>
      <c r="AW46" s="78">
        <v>206</v>
      </c>
      <c r="AX46" s="77">
        <v>8</v>
      </c>
      <c r="AY46" s="78">
        <v>173.1</v>
      </c>
    </row>
    <row r="47" spans="1:51" ht="8.25" customHeight="1">
      <c r="A47" s="82" t="s">
        <v>159</v>
      </c>
      <c r="B47" s="76"/>
      <c r="C47" s="78"/>
      <c r="D47" s="76">
        <v>2</v>
      </c>
      <c r="E47" s="78">
        <v>25.9</v>
      </c>
      <c r="F47" s="76">
        <v>4</v>
      </c>
      <c r="G47" s="78">
        <v>77.900000000000006</v>
      </c>
      <c r="H47" s="76">
        <v>4</v>
      </c>
      <c r="I47" s="78">
        <v>51.6</v>
      </c>
      <c r="J47" s="76">
        <v>8</v>
      </c>
      <c r="K47" s="78">
        <v>168.7</v>
      </c>
      <c r="L47" s="76">
        <v>9</v>
      </c>
      <c r="M47" s="78">
        <v>210.5</v>
      </c>
      <c r="N47" s="76">
        <v>1</v>
      </c>
      <c r="O47" s="78">
        <v>40.9</v>
      </c>
      <c r="P47" s="76"/>
      <c r="Q47" s="78"/>
      <c r="R47" s="76"/>
      <c r="S47" s="78"/>
      <c r="T47" s="76"/>
      <c r="U47" s="78"/>
      <c r="V47" s="76">
        <v>4</v>
      </c>
      <c r="W47" s="78">
        <v>53.2</v>
      </c>
      <c r="X47" s="76"/>
      <c r="Y47" s="78"/>
      <c r="Z47" s="76">
        <v>2</v>
      </c>
      <c r="AA47" s="78">
        <v>14.9</v>
      </c>
      <c r="AB47" s="76">
        <v>1</v>
      </c>
      <c r="AC47" s="78">
        <v>17.5</v>
      </c>
      <c r="AD47" s="76">
        <v>1</v>
      </c>
      <c r="AE47" s="78">
        <v>13.3</v>
      </c>
      <c r="AF47" s="76">
        <v>1</v>
      </c>
      <c r="AG47" s="78">
        <v>17.399999999999999</v>
      </c>
      <c r="AH47" s="76">
        <v>11</v>
      </c>
      <c r="AI47" s="78">
        <v>99</v>
      </c>
      <c r="AJ47" s="76">
        <v>6</v>
      </c>
      <c r="AK47" s="78">
        <v>88.7</v>
      </c>
      <c r="AL47" s="76">
        <v>5</v>
      </c>
      <c r="AM47" s="78">
        <v>61.5</v>
      </c>
      <c r="AN47" s="76"/>
      <c r="AO47" s="78"/>
      <c r="AP47" s="76"/>
      <c r="AQ47" s="78"/>
      <c r="AR47" s="76">
        <v>7</v>
      </c>
      <c r="AS47" s="78">
        <v>101</v>
      </c>
      <c r="AT47" s="76">
        <v>7</v>
      </c>
      <c r="AU47" s="78">
        <v>177.3</v>
      </c>
      <c r="AV47" s="76">
        <v>3</v>
      </c>
      <c r="AW47" s="78">
        <v>39.1</v>
      </c>
      <c r="AX47" s="77">
        <v>4</v>
      </c>
      <c r="AY47" s="78">
        <v>81.099999999999994</v>
      </c>
    </row>
    <row r="48" spans="1:51" ht="8.25" customHeight="1">
      <c r="A48" s="82" t="s">
        <v>160</v>
      </c>
      <c r="B48" s="76"/>
      <c r="C48" s="78"/>
      <c r="D48" s="76">
        <v>2</v>
      </c>
      <c r="E48" s="78">
        <v>7.2</v>
      </c>
      <c r="F48" s="76"/>
      <c r="G48" s="78"/>
      <c r="H48" s="76"/>
      <c r="I48" s="78"/>
      <c r="J48" s="76">
        <v>2</v>
      </c>
      <c r="K48" s="78">
        <v>7.4</v>
      </c>
      <c r="L48" s="76">
        <v>1</v>
      </c>
      <c r="M48" s="78">
        <v>3.2</v>
      </c>
      <c r="N48" s="76"/>
      <c r="O48" s="78"/>
      <c r="P48" s="76"/>
      <c r="Q48" s="78"/>
      <c r="R48" s="76"/>
      <c r="S48" s="78"/>
      <c r="T48" s="76"/>
      <c r="U48" s="78"/>
      <c r="V48" s="76">
        <v>1</v>
      </c>
      <c r="W48" s="78">
        <v>4.0999999999999996</v>
      </c>
      <c r="X48" s="76"/>
      <c r="Y48" s="78"/>
      <c r="Z48" s="76"/>
      <c r="AA48" s="78"/>
      <c r="AB48" s="76">
        <v>2</v>
      </c>
      <c r="AC48" s="78">
        <v>7.9</v>
      </c>
      <c r="AD48" s="76"/>
      <c r="AE48" s="78"/>
      <c r="AF48" s="76">
        <v>1</v>
      </c>
      <c r="AG48" s="78">
        <v>2.6</v>
      </c>
      <c r="AH48" s="76">
        <v>1</v>
      </c>
      <c r="AI48" s="78">
        <v>2.1</v>
      </c>
      <c r="AJ48" s="76">
        <v>2</v>
      </c>
      <c r="AK48" s="78">
        <v>8</v>
      </c>
      <c r="AL48" s="76"/>
      <c r="AM48" s="78"/>
      <c r="AN48" s="79"/>
      <c r="AO48" s="80"/>
      <c r="AP48" s="76"/>
      <c r="AQ48" s="78"/>
      <c r="AR48" s="76">
        <v>1</v>
      </c>
      <c r="AS48" s="78">
        <v>1.7</v>
      </c>
      <c r="AT48" s="76"/>
      <c r="AU48" s="78"/>
      <c r="AV48" s="76">
        <v>1</v>
      </c>
      <c r="AW48" s="78">
        <v>3.8</v>
      </c>
      <c r="AX48" s="77"/>
      <c r="AY48" s="78"/>
    </row>
    <row r="49" spans="1:51" ht="8.25" customHeight="1">
      <c r="A49" s="90" t="s">
        <v>161</v>
      </c>
      <c r="B49" s="91">
        <f t="shared" ref="B49:O49" si="13">SUM(B36:B48)</f>
        <v>18</v>
      </c>
      <c r="C49" s="92">
        <f t="shared" si="13"/>
        <v>556.59999999999991</v>
      </c>
      <c r="D49" s="91">
        <f t="shared" si="13"/>
        <v>31</v>
      </c>
      <c r="E49" s="92">
        <f t="shared" si="13"/>
        <v>733.8</v>
      </c>
      <c r="F49" s="91">
        <f t="shared" si="13"/>
        <v>111</v>
      </c>
      <c r="G49" s="92">
        <f t="shared" si="13"/>
        <v>2889.5000000000005</v>
      </c>
      <c r="H49" s="91">
        <f t="shared" si="13"/>
        <v>33</v>
      </c>
      <c r="I49" s="92">
        <f t="shared" si="13"/>
        <v>666.5</v>
      </c>
      <c r="J49" s="91">
        <f t="shared" si="13"/>
        <v>112</v>
      </c>
      <c r="K49" s="92">
        <f t="shared" si="13"/>
        <v>2746.6</v>
      </c>
      <c r="L49" s="91">
        <f t="shared" si="13"/>
        <v>115</v>
      </c>
      <c r="M49" s="92">
        <f t="shared" si="13"/>
        <v>2753.6</v>
      </c>
      <c r="N49" s="91">
        <f t="shared" si="13"/>
        <v>60</v>
      </c>
      <c r="O49" s="92">
        <f t="shared" si="13"/>
        <v>1210.8000000000002</v>
      </c>
      <c r="P49" s="91">
        <v>1</v>
      </c>
      <c r="Q49" s="92">
        <v>2.5</v>
      </c>
      <c r="R49" s="91">
        <f>SUM(R43:R48)</f>
        <v>1</v>
      </c>
      <c r="S49" s="92">
        <f>SUM(S43:S48)</f>
        <v>35.799999999999997</v>
      </c>
      <c r="T49" s="91">
        <f t="shared" ref="T49:Y49" si="14">SUM(T36:T48)</f>
        <v>4</v>
      </c>
      <c r="U49" s="92">
        <f t="shared" si="14"/>
        <v>50.5</v>
      </c>
      <c r="V49" s="91">
        <f t="shared" si="14"/>
        <v>43</v>
      </c>
      <c r="W49" s="92">
        <f t="shared" si="14"/>
        <v>1046.6999999999998</v>
      </c>
      <c r="X49" s="91">
        <f t="shared" si="14"/>
        <v>6</v>
      </c>
      <c r="Y49" s="92">
        <f t="shared" si="14"/>
        <v>62.3</v>
      </c>
      <c r="Z49" s="91">
        <f>SUM(Z36:Z47)</f>
        <v>34</v>
      </c>
      <c r="AA49" s="92">
        <f>SUM(AA36:AA47)</f>
        <v>793.99999999999989</v>
      </c>
      <c r="AB49" s="91">
        <f t="shared" ref="AB49:AO49" si="15">SUM(AB36:AB48)</f>
        <v>69</v>
      </c>
      <c r="AC49" s="92">
        <f t="shared" si="15"/>
        <v>752</v>
      </c>
      <c r="AD49" s="91">
        <f t="shared" si="15"/>
        <v>28</v>
      </c>
      <c r="AE49" s="92">
        <f t="shared" si="15"/>
        <v>291</v>
      </c>
      <c r="AF49" s="91">
        <f t="shared" si="15"/>
        <v>29</v>
      </c>
      <c r="AG49" s="92">
        <f t="shared" si="15"/>
        <v>681.90000000000009</v>
      </c>
      <c r="AH49" s="91">
        <f t="shared" si="15"/>
        <v>52</v>
      </c>
      <c r="AI49" s="92">
        <f t="shared" si="15"/>
        <v>709.50000000000011</v>
      </c>
      <c r="AJ49" s="91">
        <f t="shared" si="15"/>
        <v>68</v>
      </c>
      <c r="AK49" s="92">
        <f t="shared" si="15"/>
        <v>1387.1999999999998</v>
      </c>
      <c r="AL49" s="91">
        <f t="shared" si="15"/>
        <v>30</v>
      </c>
      <c r="AM49" s="92">
        <f t="shared" si="15"/>
        <v>294.29999999999995</v>
      </c>
      <c r="AN49" s="91">
        <f t="shared" si="15"/>
        <v>0</v>
      </c>
      <c r="AO49" s="92">
        <f t="shared" si="15"/>
        <v>0</v>
      </c>
      <c r="AP49" s="91">
        <f>SUM(AP30:AP48)</f>
        <v>1</v>
      </c>
      <c r="AQ49" s="92">
        <f>SUM(AQ30:AQ48)</f>
        <v>25.4</v>
      </c>
      <c r="AR49" s="91">
        <f t="shared" ref="AR49:AY49" si="16">SUM(AR36:AR48)</f>
        <v>72</v>
      </c>
      <c r="AS49" s="92">
        <f t="shared" si="16"/>
        <v>1744.0000000000002</v>
      </c>
      <c r="AT49" s="91">
        <f t="shared" si="16"/>
        <v>80</v>
      </c>
      <c r="AU49" s="92">
        <f t="shared" si="16"/>
        <v>1307.9000000000001</v>
      </c>
      <c r="AV49" s="91">
        <f t="shared" si="16"/>
        <v>97</v>
      </c>
      <c r="AW49" s="92">
        <f t="shared" si="16"/>
        <v>1697.5</v>
      </c>
      <c r="AX49" s="93">
        <f t="shared" si="16"/>
        <v>94</v>
      </c>
      <c r="AY49" s="92">
        <f t="shared" si="16"/>
        <v>1863.1999999999998</v>
      </c>
    </row>
    <row r="50" spans="1:51" ht="8.25" customHeight="1">
      <c r="A50" s="82" t="s">
        <v>162</v>
      </c>
      <c r="B50" s="76"/>
      <c r="C50" s="78"/>
      <c r="D50" s="76">
        <v>1</v>
      </c>
      <c r="E50" s="78">
        <v>13.6</v>
      </c>
      <c r="F50" s="76"/>
      <c r="G50" s="78"/>
      <c r="H50" s="76"/>
      <c r="I50" s="78"/>
      <c r="J50" s="76"/>
      <c r="K50" s="78"/>
      <c r="L50" s="76"/>
      <c r="M50" s="78"/>
      <c r="N50" s="76"/>
      <c r="O50" s="78"/>
      <c r="P50" s="76"/>
      <c r="Q50" s="78"/>
      <c r="R50" s="76"/>
      <c r="S50" s="78"/>
      <c r="T50" s="76"/>
      <c r="U50" s="78"/>
      <c r="V50" s="76"/>
      <c r="W50" s="78"/>
      <c r="X50" s="76"/>
      <c r="Y50" s="78"/>
      <c r="Z50" s="76"/>
      <c r="AA50" s="78"/>
      <c r="AB50" s="76"/>
      <c r="AC50" s="78"/>
      <c r="AD50" s="76"/>
      <c r="AE50" s="78"/>
      <c r="AF50" s="76"/>
      <c r="AG50" s="78"/>
      <c r="AH50" s="76"/>
      <c r="AI50" s="78"/>
      <c r="AJ50" s="76"/>
      <c r="AK50" s="78"/>
      <c r="AL50" s="76"/>
      <c r="AM50" s="78"/>
      <c r="AN50" s="76"/>
      <c r="AO50" s="78"/>
      <c r="AP50" s="76"/>
      <c r="AQ50" s="78"/>
      <c r="AR50" s="76"/>
      <c r="AS50" s="78"/>
      <c r="AT50" s="76"/>
      <c r="AU50" s="78"/>
      <c r="AV50" s="76"/>
      <c r="AW50" s="78"/>
      <c r="AX50" s="77"/>
      <c r="AY50" s="78"/>
    </row>
    <row r="51" spans="1:51" ht="8.25" customHeight="1">
      <c r="A51" s="90" t="s">
        <v>68</v>
      </c>
      <c r="B51" s="91">
        <v>180</v>
      </c>
      <c r="C51" s="92">
        <v>4107.8</v>
      </c>
      <c r="D51" s="91">
        <v>248</v>
      </c>
      <c r="E51" s="92">
        <v>3066</v>
      </c>
      <c r="F51" s="91">
        <v>1037</v>
      </c>
      <c r="G51" s="92">
        <v>16875.400000000001</v>
      </c>
      <c r="H51" s="91">
        <v>490</v>
      </c>
      <c r="I51" s="92">
        <v>6207.8</v>
      </c>
      <c r="J51" s="91">
        <v>1103</v>
      </c>
      <c r="K51" s="92">
        <v>18152.900000000001</v>
      </c>
      <c r="L51" s="91">
        <v>1124</v>
      </c>
      <c r="M51" s="92">
        <v>17555</v>
      </c>
      <c r="N51" s="91">
        <v>677</v>
      </c>
      <c r="O51" s="92">
        <v>10491.1</v>
      </c>
      <c r="P51" s="91">
        <v>5</v>
      </c>
      <c r="Q51" s="92">
        <v>19.600000000000001</v>
      </c>
      <c r="R51" s="91">
        <v>8</v>
      </c>
      <c r="S51" s="92">
        <v>144.4</v>
      </c>
      <c r="T51" s="91">
        <v>24</v>
      </c>
      <c r="U51" s="92">
        <v>343.8</v>
      </c>
      <c r="V51" s="91">
        <v>494</v>
      </c>
      <c r="W51" s="92">
        <v>7492</v>
      </c>
      <c r="X51" s="91">
        <v>38</v>
      </c>
      <c r="Y51" s="92">
        <v>309</v>
      </c>
      <c r="Z51" s="91">
        <v>440</v>
      </c>
      <c r="AA51" s="92">
        <v>7463.3</v>
      </c>
      <c r="AB51" s="91">
        <v>1093</v>
      </c>
      <c r="AC51" s="92">
        <v>13199.1</v>
      </c>
      <c r="AD51" s="91">
        <v>371</v>
      </c>
      <c r="AE51" s="92">
        <v>6372.8</v>
      </c>
      <c r="AF51" s="91">
        <v>472</v>
      </c>
      <c r="AG51" s="92">
        <v>9460.7000000000007</v>
      </c>
      <c r="AH51" s="91">
        <v>691</v>
      </c>
      <c r="AI51" s="92">
        <v>6492.9</v>
      </c>
      <c r="AJ51" s="91">
        <v>708</v>
      </c>
      <c r="AK51" s="92">
        <v>7068.1</v>
      </c>
      <c r="AL51" s="91">
        <v>273</v>
      </c>
      <c r="AM51" s="92">
        <v>2123.4</v>
      </c>
      <c r="AN51" s="91">
        <v>1</v>
      </c>
      <c r="AO51" s="92">
        <v>11</v>
      </c>
      <c r="AP51" s="91">
        <v>9</v>
      </c>
      <c r="AQ51" s="92">
        <v>122.3</v>
      </c>
      <c r="AR51" s="91">
        <f>SUM(AR4:AR50)</f>
        <v>1208</v>
      </c>
      <c r="AS51" s="92">
        <f>SUM(AS4:AS50)</f>
        <v>17158.2</v>
      </c>
      <c r="AT51" s="91">
        <v>1108</v>
      </c>
      <c r="AU51" s="92">
        <v>18104.599999999999</v>
      </c>
      <c r="AV51" s="91">
        <v>1298</v>
      </c>
      <c r="AW51" s="92">
        <v>18737.2</v>
      </c>
      <c r="AX51" s="93">
        <v>835</v>
      </c>
      <c r="AY51" s="92">
        <v>11955.5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N26" sqref="N26"/>
    </sheetView>
  </sheetViews>
  <sheetFormatPr baseColWidth="10" defaultColWidth="11.5" defaultRowHeight="10"/>
  <cols>
    <col min="1" max="1" width="14.6640625" style="32" customWidth="1"/>
    <col min="2" max="2" width="4.5" style="32" customWidth="1"/>
    <col min="3" max="3" width="6.6640625" style="32" customWidth="1"/>
    <col min="4" max="4" width="3.5" style="32" customWidth="1"/>
    <col min="5" max="5" width="6.33203125" style="32" customWidth="1"/>
    <col min="6" max="6" width="4" style="32" customWidth="1"/>
    <col min="7" max="7" width="5.5" style="32" customWidth="1"/>
    <col min="8" max="8" width="5.83203125" style="32" customWidth="1"/>
    <col min="9" max="9" width="5.1640625" style="32" customWidth="1"/>
    <col min="10" max="10" width="4.6640625" style="32" customWidth="1"/>
    <col min="11" max="11" width="6" style="32" customWidth="1"/>
    <col min="12" max="16384" width="11.5" style="32"/>
  </cols>
  <sheetData>
    <row r="1" spans="1:11">
      <c r="A1" s="106"/>
      <c r="B1" s="110" t="s">
        <v>32</v>
      </c>
      <c r="C1" s="97"/>
      <c r="D1" s="110" t="s">
        <v>33</v>
      </c>
      <c r="E1" s="97"/>
      <c r="F1" s="110" t="s">
        <v>35</v>
      </c>
      <c r="G1" s="97"/>
      <c r="H1" s="110" t="s">
        <v>36</v>
      </c>
      <c r="I1" s="97"/>
      <c r="J1" s="96" t="s">
        <v>34</v>
      </c>
      <c r="K1" s="97"/>
    </row>
    <row r="2" spans="1:11" ht="12" customHeight="1">
      <c r="A2" s="107"/>
      <c r="B2" s="111" t="s">
        <v>79</v>
      </c>
      <c r="C2" s="105" t="s">
        <v>80</v>
      </c>
      <c r="D2" s="111" t="s">
        <v>79</v>
      </c>
      <c r="E2" s="105" t="s">
        <v>80</v>
      </c>
      <c r="F2" s="111" t="s">
        <v>79</v>
      </c>
      <c r="G2" s="105" t="s">
        <v>80</v>
      </c>
      <c r="H2" s="111" t="s">
        <v>79</v>
      </c>
      <c r="I2" s="105" t="s">
        <v>80</v>
      </c>
      <c r="J2" s="104" t="s">
        <v>79</v>
      </c>
      <c r="K2" s="105" t="s">
        <v>80</v>
      </c>
    </row>
    <row r="3" spans="1:11">
      <c r="A3" s="108" t="s">
        <v>115</v>
      </c>
      <c r="B3" s="98"/>
      <c r="C3" s="100"/>
      <c r="D3" s="98"/>
      <c r="E3" s="100"/>
      <c r="F3" s="98"/>
      <c r="G3" s="100"/>
      <c r="H3" s="98"/>
      <c r="I3" s="100"/>
      <c r="J3" s="99"/>
      <c r="K3" s="100"/>
    </row>
    <row r="4" spans="1:11">
      <c r="A4" s="108" t="s">
        <v>116</v>
      </c>
      <c r="B4" s="98">
        <v>71</v>
      </c>
      <c r="C4" s="100">
        <v>449.6</v>
      </c>
      <c r="D4" s="98">
        <v>26</v>
      </c>
      <c r="E4" s="100">
        <v>101.9</v>
      </c>
      <c r="F4" s="98">
        <v>3</v>
      </c>
      <c r="G4" s="100">
        <v>12.1</v>
      </c>
      <c r="H4" s="98">
        <v>55</v>
      </c>
      <c r="I4" s="100">
        <v>275.2</v>
      </c>
      <c r="J4" s="99">
        <v>21</v>
      </c>
      <c r="K4" s="100">
        <v>276.89999999999998</v>
      </c>
    </row>
    <row r="5" spans="1:11">
      <c r="A5" s="108" t="s">
        <v>117</v>
      </c>
      <c r="B5" s="98">
        <v>8</v>
      </c>
      <c r="C5" s="100">
        <v>78.900000000000006</v>
      </c>
      <c r="D5" s="98">
        <v>3</v>
      </c>
      <c r="E5" s="100">
        <v>17.7</v>
      </c>
      <c r="F5" s="98"/>
      <c r="G5" s="100"/>
      <c r="H5" s="98">
        <v>9</v>
      </c>
      <c r="I5" s="100">
        <v>185.8</v>
      </c>
      <c r="J5" s="99">
        <v>3</v>
      </c>
      <c r="K5" s="100">
        <v>58.2</v>
      </c>
    </row>
    <row r="6" spans="1:11">
      <c r="A6" s="108" t="s">
        <v>118</v>
      </c>
      <c r="B6" s="98">
        <v>15</v>
      </c>
      <c r="C6" s="100">
        <v>141.69999999999999</v>
      </c>
      <c r="D6" s="98">
        <v>2</v>
      </c>
      <c r="E6" s="100">
        <v>18.399999999999999</v>
      </c>
      <c r="F6" s="98">
        <v>1</v>
      </c>
      <c r="G6" s="100">
        <v>9.3000000000000007</v>
      </c>
      <c r="H6" s="98">
        <v>10</v>
      </c>
      <c r="I6" s="100">
        <v>59.4</v>
      </c>
      <c r="J6" s="99">
        <v>1</v>
      </c>
      <c r="K6" s="100">
        <v>2.4</v>
      </c>
    </row>
    <row r="7" spans="1:11">
      <c r="A7" s="108" t="s">
        <v>119</v>
      </c>
      <c r="B7" s="98">
        <v>1</v>
      </c>
      <c r="C7" s="100">
        <v>2.6</v>
      </c>
      <c r="D7" s="98">
        <v>1</v>
      </c>
      <c r="E7" s="100">
        <v>0.7</v>
      </c>
      <c r="F7" s="98"/>
      <c r="G7" s="100"/>
      <c r="H7" s="98">
        <v>1</v>
      </c>
      <c r="I7" s="100">
        <v>1.4</v>
      </c>
      <c r="J7" s="99"/>
      <c r="K7" s="100"/>
    </row>
    <row r="8" spans="1:11">
      <c r="A8" s="108" t="s">
        <v>120</v>
      </c>
      <c r="B8" s="98">
        <v>33</v>
      </c>
      <c r="C8" s="100">
        <v>425</v>
      </c>
      <c r="D8" s="98">
        <v>8</v>
      </c>
      <c r="E8" s="100">
        <v>65.7</v>
      </c>
      <c r="F8" s="98">
        <v>2</v>
      </c>
      <c r="G8" s="100">
        <v>17.3</v>
      </c>
      <c r="H8" s="98">
        <v>27</v>
      </c>
      <c r="I8" s="100">
        <v>538.1</v>
      </c>
      <c r="J8" s="99">
        <v>9</v>
      </c>
      <c r="K8" s="100">
        <v>99.1</v>
      </c>
    </row>
    <row r="9" spans="1:11">
      <c r="A9" s="108" t="s">
        <v>121</v>
      </c>
      <c r="B9" s="98"/>
      <c r="C9" s="100"/>
      <c r="D9" s="98"/>
      <c r="E9" s="100"/>
      <c r="F9" s="98"/>
      <c r="G9" s="100"/>
      <c r="H9" s="98"/>
      <c r="I9" s="100"/>
      <c r="J9" s="99"/>
      <c r="K9" s="100"/>
    </row>
    <row r="10" spans="1:11">
      <c r="A10" s="108" t="s">
        <v>122</v>
      </c>
      <c r="B10" s="98">
        <v>8</v>
      </c>
      <c r="C10" s="100">
        <v>16.899999999999999</v>
      </c>
      <c r="D10" s="98">
        <v>1</v>
      </c>
      <c r="E10" s="100">
        <v>1.8</v>
      </c>
      <c r="F10" s="98"/>
      <c r="G10" s="100"/>
      <c r="H10" s="98">
        <v>4</v>
      </c>
      <c r="I10" s="100">
        <v>7.9</v>
      </c>
      <c r="J10" s="99"/>
      <c r="K10" s="100"/>
    </row>
    <row r="11" spans="1:11">
      <c r="A11" s="112" t="s">
        <v>123</v>
      </c>
      <c r="B11" s="113">
        <f t="shared" ref="B11:K11" si="0">SUM(B3:B10)</f>
        <v>136</v>
      </c>
      <c r="C11" s="114">
        <f t="shared" si="0"/>
        <v>1114.7000000000003</v>
      </c>
      <c r="D11" s="113">
        <f t="shared" si="0"/>
        <v>41</v>
      </c>
      <c r="E11" s="114">
        <f t="shared" si="0"/>
        <v>206.2</v>
      </c>
      <c r="F11" s="113">
        <f t="shared" si="0"/>
        <v>6</v>
      </c>
      <c r="G11" s="114">
        <f t="shared" si="0"/>
        <v>38.700000000000003</v>
      </c>
      <c r="H11" s="113">
        <f t="shared" si="0"/>
        <v>106</v>
      </c>
      <c r="I11" s="114">
        <f t="shared" si="0"/>
        <v>1067.8000000000002</v>
      </c>
      <c r="J11" s="115">
        <f t="shared" si="0"/>
        <v>34</v>
      </c>
      <c r="K11" s="114">
        <f t="shared" si="0"/>
        <v>436.59999999999991</v>
      </c>
    </row>
    <row r="12" spans="1:11">
      <c r="A12" s="108" t="s">
        <v>124</v>
      </c>
      <c r="B12" s="98"/>
      <c r="C12" s="100"/>
      <c r="D12" s="98"/>
      <c r="E12" s="100"/>
      <c r="F12" s="98"/>
      <c r="G12" s="100"/>
      <c r="H12" s="98">
        <v>6</v>
      </c>
      <c r="I12" s="100">
        <v>70.7</v>
      </c>
      <c r="J12" s="99">
        <v>4</v>
      </c>
      <c r="K12" s="100">
        <v>172.8</v>
      </c>
    </row>
    <row r="13" spans="1:11">
      <c r="A13" s="108" t="s">
        <v>125</v>
      </c>
      <c r="B13" s="98">
        <v>1</v>
      </c>
      <c r="C13" s="100">
        <v>18.5</v>
      </c>
      <c r="D13" s="98"/>
      <c r="E13" s="100"/>
      <c r="F13" s="98"/>
      <c r="G13" s="100"/>
      <c r="H13" s="98"/>
      <c r="I13" s="100"/>
      <c r="J13" s="99"/>
      <c r="K13" s="100"/>
    </row>
    <row r="14" spans="1:11">
      <c r="A14" s="108" t="s">
        <v>126</v>
      </c>
      <c r="B14" s="98">
        <v>6</v>
      </c>
      <c r="C14" s="100">
        <v>105.8</v>
      </c>
      <c r="D14" s="98"/>
      <c r="E14" s="100"/>
      <c r="F14" s="98"/>
      <c r="G14" s="100"/>
      <c r="H14" s="98">
        <v>4</v>
      </c>
      <c r="I14" s="100">
        <v>167.2</v>
      </c>
      <c r="J14" s="99">
        <v>4</v>
      </c>
      <c r="K14" s="100">
        <v>143.9</v>
      </c>
    </row>
    <row r="15" spans="1:11">
      <c r="A15" s="108" t="s">
        <v>127</v>
      </c>
      <c r="B15" s="98">
        <v>13</v>
      </c>
      <c r="C15" s="100">
        <v>170</v>
      </c>
      <c r="D15" s="98">
        <v>2</v>
      </c>
      <c r="E15" s="100">
        <v>9.6999999999999993</v>
      </c>
      <c r="F15" s="98"/>
      <c r="G15" s="100"/>
      <c r="H15" s="98">
        <v>14</v>
      </c>
      <c r="I15" s="100">
        <v>298</v>
      </c>
      <c r="J15" s="99">
        <v>11</v>
      </c>
      <c r="K15" s="100">
        <v>383.7</v>
      </c>
    </row>
    <row r="16" spans="1:11">
      <c r="A16" s="108" t="s">
        <v>128</v>
      </c>
      <c r="B16" s="98">
        <v>5</v>
      </c>
      <c r="C16" s="100">
        <v>45.6</v>
      </c>
      <c r="D16" s="98"/>
      <c r="E16" s="100"/>
      <c r="F16" s="98">
        <v>1</v>
      </c>
      <c r="G16" s="100">
        <v>71.8</v>
      </c>
      <c r="H16" s="98">
        <v>3</v>
      </c>
      <c r="I16" s="100">
        <v>57.9</v>
      </c>
      <c r="J16" s="99">
        <v>1</v>
      </c>
      <c r="K16" s="100">
        <v>6.3</v>
      </c>
    </row>
    <row r="17" spans="1:11">
      <c r="A17" s="108" t="s">
        <v>129</v>
      </c>
      <c r="B17" s="98">
        <v>4</v>
      </c>
      <c r="C17" s="100">
        <v>116.6</v>
      </c>
      <c r="D17" s="98"/>
      <c r="E17" s="100"/>
      <c r="F17" s="98"/>
      <c r="G17" s="100"/>
      <c r="H17" s="98"/>
      <c r="I17" s="100"/>
      <c r="J17" s="99"/>
      <c r="K17" s="100"/>
    </row>
    <row r="18" spans="1:11">
      <c r="A18" s="108" t="s">
        <v>130</v>
      </c>
      <c r="B18" s="98"/>
      <c r="C18" s="100"/>
      <c r="D18" s="98"/>
      <c r="E18" s="100"/>
      <c r="F18" s="98"/>
      <c r="G18" s="100"/>
      <c r="H18" s="98"/>
      <c r="I18" s="100"/>
      <c r="J18" s="99">
        <v>1</v>
      </c>
      <c r="K18" s="100">
        <v>12.2</v>
      </c>
    </row>
    <row r="19" spans="1:11">
      <c r="A19" s="108" t="s">
        <v>131</v>
      </c>
      <c r="B19" s="98">
        <v>6</v>
      </c>
      <c r="C19" s="100">
        <v>57.5</v>
      </c>
      <c r="D19" s="98">
        <v>1</v>
      </c>
      <c r="E19" s="100">
        <v>10.4</v>
      </c>
      <c r="F19" s="98"/>
      <c r="G19" s="100"/>
      <c r="H19" s="98">
        <v>8</v>
      </c>
      <c r="I19" s="100">
        <v>62</v>
      </c>
      <c r="J19" s="99">
        <v>3</v>
      </c>
      <c r="K19" s="100">
        <v>10.199999999999999</v>
      </c>
    </row>
    <row r="20" spans="1:11">
      <c r="A20" s="112" t="s">
        <v>132</v>
      </c>
      <c r="B20" s="113">
        <f t="shared" ref="B20:K20" si="1">SUM(B12:B19)</f>
        <v>35</v>
      </c>
      <c r="C20" s="114">
        <f t="shared" si="1"/>
        <v>514</v>
      </c>
      <c r="D20" s="113">
        <f t="shared" si="1"/>
        <v>3</v>
      </c>
      <c r="E20" s="114">
        <f t="shared" si="1"/>
        <v>20.100000000000001</v>
      </c>
      <c r="F20" s="113">
        <f t="shared" si="1"/>
        <v>1</v>
      </c>
      <c r="G20" s="114">
        <f t="shared" si="1"/>
        <v>71.8</v>
      </c>
      <c r="H20" s="113">
        <f t="shared" si="1"/>
        <v>35</v>
      </c>
      <c r="I20" s="114">
        <f t="shared" si="1"/>
        <v>655.8</v>
      </c>
      <c r="J20" s="115">
        <f t="shared" si="1"/>
        <v>24</v>
      </c>
      <c r="K20" s="114">
        <f t="shared" si="1"/>
        <v>729.10000000000014</v>
      </c>
    </row>
    <row r="21" spans="1:11">
      <c r="A21" s="108" t="s">
        <v>133</v>
      </c>
      <c r="B21" s="98">
        <v>274</v>
      </c>
      <c r="C21" s="100">
        <v>2521.3000000000002</v>
      </c>
      <c r="D21" s="98">
        <v>66</v>
      </c>
      <c r="E21" s="100">
        <v>535.4</v>
      </c>
      <c r="F21" s="98">
        <v>17</v>
      </c>
      <c r="G21" s="100">
        <v>190.8</v>
      </c>
      <c r="H21" s="98">
        <v>139</v>
      </c>
      <c r="I21" s="100">
        <v>1663.5</v>
      </c>
      <c r="J21" s="99">
        <v>32</v>
      </c>
      <c r="K21" s="100">
        <v>375.6</v>
      </c>
    </row>
    <row r="22" spans="1:11">
      <c r="A22" s="108" t="s">
        <v>134</v>
      </c>
      <c r="B22" s="98">
        <v>1</v>
      </c>
      <c r="C22" s="100">
        <v>2.6</v>
      </c>
      <c r="D22" s="98"/>
      <c r="E22" s="100"/>
      <c r="F22" s="98"/>
      <c r="G22" s="100"/>
      <c r="H22" s="98"/>
      <c r="I22" s="100"/>
      <c r="J22" s="99"/>
      <c r="K22" s="100"/>
    </row>
    <row r="23" spans="1:11">
      <c r="A23" s="112" t="s">
        <v>135</v>
      </c>
      <c r="B23" s="113">
        <f t="shared" ref="B23:K23" si="2">SUM(B21:B22)</f>
        <v>275</v>
      </c>
      <c r="C23" s="114">
        <f t="shared" si="2"/>
        <v>2523.9</v>
      </c>
      <c r="D23" s="113">
        <f t="shared" si="2"/>
        <v>66</v>
      </c>
      <c r="E23" s="114">
        <f t="shared" si="2"/>
        <v>535.4</v>
      </c>
      <c r="F23" s="113">
        <f t="shared" si="2"/>
        <v>17</v>
      </c>
      <c r="G23" s="114">
        <f t="shared" si="2"/>
        <v>190.8</v>
      </c>
      <c r="H23" s="113">
        <f t="shared" si="2"/>
        <v>139</v>
      </c>
      <c r="I23" s="114">
        <f t="shared" si="2"/>
        <v>1663.5</v>
      </c>
      <c r="J23" s="115">
        <f t="shared" si="2"/>
        <v>32</v>
      </c>
      <c r="K23" s="114">
        <f t="shared" si="2"/>
        <v>375.6</v>
      </c>
    </row>
    <row r="24" spans="1:11">
      <c r="A24" s="108" t="s">
        <v>136</v>
      </c>
      <c r="B24" s="98">
        <v>32</v>
      </c>
      <c r="C24" s="100">
        <v>891.6</v>
      </c>
      <c r="D24" s="98">
        <v>4</v>
      </c>
      <c r="E24" s="100">
        <v>68</v>
      </c>
      <c r="F24" s="98">
        <v>10</v>
      </c>
      <c r="G24" s="100">
        <v>668.8</v>
      </c>
      <c r="H24" s="98">
        <v>20</v>
      </c>
      <c r="I24" s="100">
        <v>935.7</v>
      </c>
      <c r="J24" s="99">
        <v>8</v>
      </c>
      <c r="K24" s="100">
        <v>471.8</v>
      </c>
    </row>
    <row r="25" spans="1:11">
      <c r="A25" s="108" t="s">
        <v>137</v>
      </c>
      <c r="B25" s="98">
        <v>44</v>
      </c>
      <c r="C25" s="100">
        <v>874.9</v>
      </c>
      <c r="D25" s="98">
        <v>2</v>
      </c>
      <c r="E25" s="100">
        <v>35.5</v>
      </c>
      <c r="F25" s="98">
        <v>2</v>
      </c>
      <c r="G25" s="100">
        <v>25.3</v>
      </c>
      <c r="H25" s="98">
        <v>11</v>
      </c>
      <c r="I25" s="100">
        <v>189.4</v>
      </c>
      <c r="J25" s="99">
        <v>1</v>
      </c>
      <c r="K25" s="100">
        <v>11.4</v>
      </c>
    </row>
    <row r="26" spans="1:11">
      <c r="A26" s="108" t="s">
        <v>138</v>
      </c>
      <c r="B26" s="98">
        <v>14</v>
      </c>
      <c r="C26" s="100">
        <v>109</v>
      </c>
      <c r="D26" s="98">
        <v>1</v>
      </c>
      <c r="E26" s="100">
        <v>11.2</v>
      </c>
      <c r="F26" s="98">
        <v>1</v>
      </c>
      <c r="G26" s="100">
        <v>9.6</v>
      </c>
      <c r="H26" s="98">
        <v>6</v>
      </c>
      <c r="I26" s="100">
        <v>169.7</v>
      </c>
      <c r="J26" s="99">
        <v>1</v>
      </c>
      <c r="K26" s="100">
        <v>5.7</v>
      </c>
    </row>
    <row r="27" spans="1:11">
      <c r="A27" s="108" t="s">
        <v>139</v>
      </c>
      <c r="B27" s="98">
        <v>26</v>
      </c>
      <c r="C27" s="100">
        <v>687.4</v>
      </c>
      <c r="D27" s="98">
        <v>2</v>
      </c>
      <c r="E27" s="100">
        <v>46.9</v>
      </c>
      <c r="F27" s="98">
        <v>3</v>
      </c>
      <c r="G27" s="100">
        <v>51.2</v>
      </c>
      <c r="H27" s="98">
        <v>13</v>
      </c>
      <c r="I27" s="100">
        <v>446.1</v>
      </c>
      <c r="J27" s="99">
        <v>1</v>
      </c>
      <c r="K27" s="100">
        <v>56.3</v>
      </c>
    </row>
    <row r="28" spans="1:11">
      <c r="A28" s="108" t="s">
        <v>140</v>
      </c>
      <c r="B28" s="98"/>
      <c r="C28" s="100"/>
      <c r="D28" s="98"/>
      <c r="E28" s="100"/>
      <c r="F28" s="98"/>
      <c r="G28" s="100"/>
      <c r="H28" s="98"/>
      <c r="I28" s="100"/>
      <c r="J28" s="99"/>
      <c r="K28" s="100"/>
    </row>
    <row r="29" spans="1:11">
      <c r="A29" s="112" t="s">
        <v>141</v>
      </c>
      <c r="B29" s="113">
        <f t="shared" ref="B29:K29" si="3">SUM(B24:B28)</f>
        <v>116</v>
      </c>
      <c r="C29" s="114">
        <f t="shared" si="3"/>
        <v>2562.9</v>
      </c>
      <c r="D29" s="113">
        <f t="shared" si="3"/>
        <v>9</v>
      </c>
      <c r="E29" s="114">
        <f t="shared" si="3"/>
        <v>161.6</v>
      </c>
      <c r="F29" s="113">
        <f t="shared" si="3"/>
        <v>16</v>
      </c>
      <c r="G29" s="114">
        <f t="shared" si="3"/>
        <v>754.9</v>
      </c>
      <c r="H29" s="113">
        <f t="shared" si="3"/>
        <v>50</v>
      </c>
      <c r="I29" s="114">
        <f t="shared" si="3"/>
        <v>1740.9</v>
      </c>
      <c r="J29" s="115">
        <f t="shared" si="3"/>
        <v>11</v>
      </c>
      <c r="K29" s="114">
        <f t="shared" si="3"/>
        <v>545.19999999999993</v>
      </c>
    </row>
    <row r="30" spans="1:11">
      <c r="A30" s="108" t="s">
        <v>142</v>
      </c>
      <c r="B30" s="98">
        <v>14</v>
      </c>
      <c r="C30" s="100">
        <v>340.7</v>
      </c>
      <c r="D30" s="98">
        <v>1</v>
      </c>
      <c r="E30" s="100">
        <v>12.1</v>
      </c>
      <c r="F30" s="98"/>
      <c r="G30" s="100"/>
      <c r="H30" s="98">
        <v>5</v>
      </c>
      <c r="I30" s="100">
        <v>145.6</v>
      </c>
      <c r="J30" s="99">
        <v>1</v>
      </c>
      <c r="K30" s="100">
        <v>79.5</v>
      </c>
    </row>
    <row r="31" spans="1:11">
      <c r="A31" s="108" t="s">
        <v>143</v>
      </c>
      <c r="B31" s="98">
        <v>13</v>
      </c>
      <c r="C31" s="100">
        <v>131.80000000000001</v>
      </c>
      <c r="D31" s="98">
        <v>1</v>
      </c>
      <c r="E31" s="100">
        <v>21.6</v>
      </c>
      <c r="F31" s="98"/>
      <c r="G31" s="100"/>
      <c r="H31" s="98">
        <v>1</v>
      </c>
      <c r="I31" s="100">
        <v>14.1</v>
      </c>
      <c r="J31" s="99"/>
      <c r="K31" s="100"/>
    </row>
    <row r="32" spans="1:11">
      <c r="A32" s="108" t="s">
        <v>144</v>
      </c>
      <c r="B32" s="98">
        <v>4</v>
      </c>
      <c r="C32" s="100">
        <v>81.599999999999994</v>
      </c>
      <c r="D32" s="98"/>
      <c r="E32" s="100"/>
      <c r="F32" s="98"/>
      <c r="G32" s="100"/>
      <c r="H32" s="98"/>
      <c r="I32" s="100"/>
      <c r="J32" s="99"/>
      <c r="K32" s="100"/>
    </row>
    <row r="33" spans="1:11">
      <c r="A33" s="108" t="s">
        <v>145</v>
      </c>
      <c r="B33" s="98">
        <v>33</v>
      </c>
      <c r="C33" s="100">
        <v>734.6</v>
      </c>
      <c r="D33" s="98">
        <v>5</v>
      </c>
      <c r="E33" s="100">
        <v>102.9</v>
      </c>
      <c r="F33" s="98">
        <v>2</v>
      </c>
      <c r="G33" s="100">
        <v>43.3</v>
      </c>
      <c r="H33" s="98">
        <v>10</v>
      </c>
      <c r="I33" s="100">
        <v>333.1</v>
      </c>
      <c r="J33" s="99">
        <v>1</v>
      </c>
      <c r="K33" s="100">
        <v>39.6</v>
      </c>
    </row>
    <row r="34" spans="1:11">
      <c r="A34" s="108" t="s">
        <v>146</v>
      </c>
      <c r="B34" s="98"/>
      <c r="C34" s="100"/>
      <c r="D34" s="98"/>
      <c r="E34" s="100"/>
      <c r="F34" s="98"/>
      <c r="G34" s="100"/>
      <c r="H34" s="98"/>
      <c r="I34" s="100"/>
      <c r="J34" s="99"/>
      <c r="K34" s="100"/>
    </row>
    <row r="35" spans="1:11">
      <c r="A35" s="112" t="s">
        <v>147</v>
      </c>
      <c r="B35" s="113">
        <f>SUM(B30:B34)</f>
        <v>64</v>
      </c>
      <c r="C35" s="114">
        <f>SUM(C30:C34)</f>
        <v>1288.7</v>
      </c>
      <c r="D35" s="113">
        <f>SUM(D30:D34)</f>
        <v>7</v>
      </c>
      <c r="E35" s="114">
        <f>SUM(E30:E34)</f>
        <v>136.60000000000002</v>
      </c>
      <c r="F35" s="113">
        <f>SUM(F33:F34)</f>
        <v>2</v>
      </c>
      <c r="G35" s="114">
        <f>SUM(G33:G34)</f>
        <v>43.3</v>
      </c>
      <c r="H35" s="113">
        <f>SUM(H30:H34)</f>
        <v>16</v>
      </c>
      <c r="I35" s="114">
        <f>SUM(I30:I34)</f>
        <v>492.8</v>
      </c>
      <c r="J35" s="115">
        <f>SUM(J30:J34)</f>
        <v>2</v>
      </c>
      <c r="K35" s="114">
        <f>SUM(K30:K34)</f>
        <v>119.1</v>
      </c>
    </row>
    <row r="36" spans="1:11">
      <c r="A36" s="108" t="s">
        <v>148</v>
      </c>
      <c r="B36" s="98">
        <v>10</v>
      </c>
      <c r="C36" s="100">
        <v>44.2</v>
      </c>
      <c r="D36" s="98"/>
      <c r="E36" s="100"/>
      <c r="F36" s="98">
        <v>1</v>
      </c>
      <c r="G36" s="100">
        <v>4.5999999999999996</v>
      </c>
      <c r="H36" s="98">
        <v>2</v>
      </c>
      <c r="I36" s="100">
        <v>19.2</v>
      </c>
      <c r="J36" s="99"/>
      <c r="K36" s="100"/>
    </row>
    <row r="37" spans="1:11">
      <c r="A37" s="108" t="s">
        <v>149</v>
      </c>
      <c r="B37" s="98">
        <v>5</v>
      </c>
      <c r="C37" s="100">
        <v>157.5</v>
      </c>
      <c r="D37" s="98">
        <v>3</v>
      </c>
      <c r="E37" s="100">
        <v>133.69999999999999</v>
      </c>
      <c r="F37" s="98"/>
      <c r="G37" s="100"/>
      <c r="H37" s="98">
        <v>3</v>
      </c>
      <c r="I37" s="100">
        <v>200</v>
      </c>
      <c r="J37" s="99">
        <v>1</v>
      </c>
      <c r="K37" s="100">
        <v>33</v>
      </c>
    </row>
    <row r="38" spans="1:11">
      <c r="A38" s="108" t="s">
        <v>150</v>
      </c>
      <c r="B38" s="98">
        <v>1</v>
      </c>
      <c r="C38" s="100">
        <v>29.7</v>
      </c>
      <c r="D38" s="98"/>
      <c r="E38" s="100"/>
      <c r="F38" s="98">
        <v>1</v>
      </c>
      <c r="G38" s="100">
        <v>30.5</v>
      </c>
      <c r="H38" s="98"/>
      <c r="I38" s="100"/>
      <c r="J38" s="99"/>
      <c r="K38" s="100"/>
    </row>
    <row r="39" spans="1:11">
      <c r="A39" s="108" t="s">
        <v>151</v>
      </c>
      <c r="B39" s="98">
        <v>11</v>
      </c>
      <c r="C39" s="100">
        <v>63.1</v>
      </c>
      <c r="D39" s="98"/>
      <c r="E39" s="100"/>
      <c r="F39" s="98"/>
      <c r="G39" s="100"/>
      <c r="H39" s="98">
        <v>1</v>
      </c>
      <c r="I39" s="100">
        <v>2.7</v>
      </c>
      <c r="J39" s="99">
        <v>1</v>
      </c>
      <c r="K39" s="100">
        <v>13.6</v>
      </c>
    </row>
    <row r="40" spans="1:11">
      <c r="A40" s="108" t="s">
        <v>152</v>
      </c>
      <c r="B40" s="98">
        <v>8</v>
      </c>
      <c r="C40" s="100">
        <v>38.299999999999997</v>
      </c>
      <c r="D40" s="98">
        <v>1</v>
      </c>
      <c r="E40" s="100">
        <v>4.8</v>
      </c>
      <c r="F40" s="98"/>
      <c r="G40" s="100"/>
      <c r="H40" s="98">
        <v>1</v>
      </c>
      <c r="I40" s="100">
        <v>7.5</v>
      </c>
      <c r="J40" s="99"/>
      <c r="K40" s="100"/>
    </row>
    <row r="41" spans="1:11">
      <c r="A41" s="108" t="s">
        <v>153</v>
      </c>
      <c r="B41" s="98">
        <v>3</v>
      </c>
      <c r="C41" s="100">
        <v>31.4</v>
      </c>
      <c r="D41" s="98">
        <v>1</v>
      </c>
      <c r="E41" s="100">
        <v>6.8</v>
      </c>
      <c r="F41" s="98"/>
      <c r="G41" s="100"/>
      <c r="H41" s="98">
        <v>1</v>
      </c>
      <c r="I41" s="100">
        <v>9.3000000000000007</v>
      </c>
      <c r="J41" s="99"/>
      <c r="K41" s="100"/>
    </row>
    <row r="42" spans="1:11">
      <c r="A42" s="108" t="s">
        <v>154</v>
      </c>
      <c r="B42" s="98">
        <v>5</v>
      </c>
      <c r="C42" s="100">
        <v>25.9</v>
      </c>
      <c r="D42" s="98">
        <v>1</v>
      </c>
      <c r="E42" s="100">
        <v>2.8</v>
      </c>
      <c r="F42" s="98"/>
      <c r="G42" s="100"/>
      <c r="H42" s="98">
        <v>1</v>
      </c>
      <c r="I42" s="100">
        <v>6.7</v>
      </c>
      <c r="J42" s="99"/>
      <c r="K42" s="100"/>
    </row>
    <row r="43" spans="1:11">
      <c r="A43" s="108" t="s">
        <v>155</v>
      </c>
      <c r="B43" s="98">
        <v>17</v>
      </c>
      <c r="C43" s="100">
        <v>440.7</v>
      </c>
      <c r="D43" s="98">
        <v>4</v>
      </c>
      <c r="E43" s="100">
        <v>92.4</v>
      </c>
      <c r="F43" s="98">
        <v>1</v>
      </c>
      <c r="G43" s="100">
        <v>35.200000000000003</v>
      </c>
      <c r="H43" s="98">
        <v>10</v>
      </c>
      <c r="I43" s="100">
        <v>311.60000000000002</v>
      </c>
      <c r="J43" s="99">
        <v>8</v>
      </c>
      <c r="K43" s="100">
        <v>441.3</v>
      </c>
    </row>
    <row r="44" spans="1:11">
      <c r="A44" s="108" t="s">
        <v>156</v>
      </c>
      <c r="B44" s="98"/>
      <c r="C44" s="100"/>
      <c r="D44" s="98"/>
      <c r="E44" s="100"/>
      <c r="F44" s="98"/>
      <c r="G44" s="100"/>
      <c r="H44" s="98"/>
      <c r="I44" s="100"/>
      <c r="J44" s="99"/>
      <c r="K44" s="100"/>
    </row>
    <row r="45" spans="1:11">
      <c r="A45" s="108" t="s">
        <v>157</v>
      </c>
      <c r="B45" s="98">
        <v>12</v>
      </c>
      <c r="C45" s="100">
        <v>26.9</v>
      </c>
      <c r="D45" s="98"/>
      <c r="E45" s="100"/>
      <c r="F45" s="98">
        <v>1</v>
      </c>
      <c r="G45" s="100">
        <v>1.5</v>
      </c>
      <c r="H45" s="98"/>
      <c r="I45" s="100"/>
      <c r="J45" s="99"/>
      <c r="K45" s="100"/>
    </row>
    <row r="46" spans="1:11">
      <c r="A46" s="108" t="s">
        <v>158</v>
      </c>
      <c r="B46" s="98">
        <v>10</v>
      </c>
      <c r="C46" s="100">
        <v>119.7</v>
      </c>
      <c r="D46" s="98">
        <v>1</v>
      </c>
      <c r="E46" s="100">
        <v>3.7</v>
      </c>
      <c r="F46" s="98"/>
      <c r="G46" s="100"/>
      <c r="H46" s="98">
        <v>8</v>
      </c>
      <c r="I46" s="100">
        <v>127.1</v>
      </c>
      <c r="J46" s="99">
        <v>2</v>
      </c>
      <c r="K46" s="100">
        <v>8.8000000000000007</v>
      </c>
    </row>
    <row r="47" spans="1:11">
      <c r="A47" s="108" t="s">
        <v>159</v>
      </c>
      <c r="B47" s="98">
        <v>9</v>
      </c>
      <c r="C47" s="100">
        <v>171.5</v>
      </c>
      <c r="D47" s="98"/>
      <c r="E47" s="100"/>
      <c r="F47" s="98"/>
      <c r="G47" s="100"/>
      <c r="H47" s="98"/>
      <c r="I47" s="100"/>
      <c r="J47" s="99">
        <v>2</v>
      </c>
      <c r="K47" s="100">
        <v>39.5</v>
      </c>
    </row>
    <row r="48" spans="1:11">
      <c r="A48" s="108" t="s">
        <v>160</v>
      </c>
      <c r="B48" s="98">
        <v>1</v>
      </c>
      <c r="C48" s="100">
        <v>2.4</v>
      </c>
      <c r="D48" s="98"/>
      <c r="E48" s="100"/>
      <c r="F48" s="98"/>
      <c r="G48" s="100"/>
      <c r="H48" s="98"/>
      <c r="I48" s="100"/>
      <c r="J48" s="99"/>
      <c r="K48" s="100"/>
    </row>
    <row r="49" spans="1:11">
      <c r="A49" s="112" t="s">
        <v>161</v>
      </c>
      <c r="B49" s="113">
        <f t="shared" ref="B49:K49" si="4">SUM(B36:B48)</f>
        <v>92</v>
      </c>
      <c r="C49" s="114">
        <f t="shared" si="4"/>
        <v>1151.3000000000002</v>
      </c>
      <c r="D49" s="113">
        <f t="shared" si="4"/>
        <v>11</v>
      </c>
      <c r="E49" s="114">
        <f t="shared" si="4"/>
        <v>244.20000000000002</v>
      </c>
      <c r="F49" s="113">
        <f t="shared" si="4"/>
        <v>4</v>
      </c>
      <c r="G49" s="114">
        <f t="shared" si="4"/>
        <v>71.800000000000011</v>
      </c>
      <c r="H49" s="113">
        <f t="shared" si="4"/>
        <v>27</v>
      </c>
      <c r="I49" s="114">
        <f t="shared" si="4"/>
        <v>684.1</v>
      </c>
      <c r="J49" s="115">
        <f t="shared" si="4"/>
        <v>14</v>
      </c>
      <c r="K49" s="114">
        <f t="shared" si="4"/>
        <v>536.20000000000005</v>
      </c>
    </row>
    <row r="50" spans="1:11">
      <c r="A50" s="109" t="s">
        <v>68</v>
      </c>
      <c r="B50" s="101">
        <v>718</v>
      </c>
      <c r="C50" s="103">
        <v>9155.5</v>
      </c>
      <c r="D50" s="101">
        <v>137</v>
      </c>
      <c r="E50" s="103">
        <v>1304.0999999999999</v>
      </c>
      <c r="F50" s="101">
        <v>46</v>
      </c>
      <c r="G50" s="103">
        <v>1171.3</v>
      </c>
      <c r="H50" s="101">
        <v>373</v>
      </c>
      <c r="I50" s="103">
        <v>6304.9</v>
      </c>
      <c r="J50" s="102">
        <v>117</v>
      </c>
      <c r="K50" s="103">
        <v>2741.8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  <vt:lpstr>Tab.17</vt:lpstr>
      <vt:lpstr>Tab.18</vt:lpstr>
      <vt:lpstr>Tab.19</vt:lpstr>
    </vt:vector>
  </TitlesOfParts>
  <Company>UNIBAS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Microsoft Office-Benutzer</cp:lastModifiedBy>
  <cp:lastPrinted>2005-11-24T14:04:54Z</cp:lastPrinted>
  <dcterms:created xsi:type="dcterms:W3CDTF">2005-11-21T08:18:08Z</dcterms:created>
  <dcterms:modified xsi:type="dcterms:W3CDTF">2018-02-12T09:12:30Z</dcterms:modified>
</cp:coreProperties>
</file>