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13380" yWindow="2140" windowWidth="35860" windowHeight="18420"/>
  </bookViews>
  <sheets>
    <sheet name="Bos" sheetId="1" r:id="rId1"/>
    <sheet name="OC" sheetId="5" r:id="rId2"/>
    <sheet name="Sus" sheetId="3" r:id="rId3"/>
    <sheet name="Cervus" sheetId="6" r:id="rId4"/>
    <sheet name="Equus" sheetId="8" r:id="rId5"/>
  </sheets>
  <definedNames>
    <definedName name="_xlnm.Print_Area" localSheetId="3">Cervus!$A$4:$G$38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8" l="1"/>
  <c r="G38" i="8"/>
  <c r="E38" i="8"/>
  <c r="C38" i="8"/>
  <c r="I36" i="8"/>
  <c r="F36" i="8"/>
  <c r="G36" i="8"/>
  <c r="D36" i="8"/>
  <c r="E36" i="8"/>
  <c r="B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F29" i="8"/>
  <c r="G29" i="8"/>
  <c r="D29" i="8"/>
  <c r="E29" i="8"/>
  <c r="B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F25" i="8"/>
  <c r="G25" i="8"/>
  <c r="D25" i="8"/>
  <c r="E25" i="8"/>
  <c r="B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F15" i="8"/>
  <c r="G15" i="8"/>
  <c r="D15" i="8"/>
  <c r="E15" i="8"/>
  <c r="B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I11" i="8"/>
  <c r="G11" i="8"/>
  <c r="E11" i="8"/>
  <c r="C11" i="8"/>
  <c r="I10" i="8"/>
  <c r="G10" i="8"/>
  <c r="E10" i="8"/>
  <c r="C10" i="8"/>
  <c r="I9" i="8"/>
  <c r="F9" i="8"/>
  <c r="G9" i="8"/>
  <c r="D9" i="8"/>
  <c r="E9" i="8"/>
  <c r="B9" i="8"/>
  <c r="C9" i="8"/>
  <c r="I8" i="8"/>
  <c r="G8" i="8"/>
  <c r="E8" i="8"/>
  <c r="C8" i="8"/>
  <c r="I7" i="8"/>
  <c r="G7" i="8"/>
  <c r="E7" i="8"/>
  <c r="C7" i="8"/>
  <c r="I6" i="8"/>
  <c r="G6" i="8"/>
  <c r="E6" i="8"/>
  <c r="C6" i="8"/>
  <c r="C6" i="1"/>
  <c r="E6" i="1"/>
  <c r="C7" i="1"/>
  <c r="E7" i="1"/>
  <c r="C8" i="1"/>
  <c r="E8" i="1"/>
  <c r="B9" i="1"/>
  <c r="C9" i="1"/>
  <c r="D9" i="1"/>
  <c r="E9" i="1"/>
  <c r="C10" i="1"/>
  <c r="E10" i="1"/>
  <c r="C11" i="1"/>
  <c r="E11" i="1"/>
  <c r="C12" i="1"/>
  <c r="E12" i="1"/>
  <c r="B13" i="1"/>
  <c r="C13" i="1"/>
  <c r="D13" i="1"/>
  <c r="E13" i="1"/>
  <c r="C14" i="1"/>
  <c r="E14" i="1"/>
  <c r="C15" i="1"/>
  <c r="E15" i="1"/>
  <c r="C16" i="1"/>
  <c r="E16" i="1"/>
  <c r="C17" i="1"/>
  <c r="E17" i="1"/>
  <c r="C18" i="1"/>
  <c r="E18" i="1"/>
  <c r="B19" i="1"/>
  <c r="C19" i="1"/>
  <c r="D19" i="1"/>
  <c r="E19" i="1"/>
  <c r="C20" i="1"/>
  <c r="E20" i="1"/>
  <c r="C21" i="1"/>
  <c r="E21" i="1"/>
  <c r="B22" i="1"/>
  <c r="C22" i="1"/>
  <c r="D22" i="1"/>
  <c r="E22" i="1"/>
  <c r="C23" i="1"/>
  <c r="E23" i="1"/>
  <c r="C24" i="1"/>
  <c r="E24" i="1"/>
  <c r="C25" i="1"/>
  <c r="E25" i="1"/>
  <c r="C26" i="1"/>
  <c r="E26" i="1"/>
  <c r="C27" i="1"/>
  <c r="E27" i="1"/>
  <c r="C28" i="1"/>
  <c r="B29" i="1"/>
  <c r="C29" i="1"/>
  <c r="D29" i="1"/>
  <c r="E29" i="1"/>
  <c r="B30" i="1"/>
  <c r="D30" i="1"/>
  <c r="D6" i="3"/>
  <c r="F6" i="3"/>
  <c r="H6" i="3"/>
  <c r="H7" i="3"/>
  <c r="H8" i="3"/>
  <c r="H9" i="3"/>
  <c r="I6" i="3"/>
  <c r="J6" i="3"/>
  <c r="D7" i="3"/>
  <c r="F7" i="3"/>
  <c r="I7" i="3"/>
  <c r="J7" i="3"/>
  <c r="D8" i="3"/>
  <c r="F8" i="3"/>
  <c r="I8" i="3"/>
  <c r="J8" i="3"/>
  <c r="B9" i="3"/>
  <c r="D9" i="3"/>
  <c r="E9" i="3"/>
  <c r="F9" i="3"/>
  <c r="G9" i="3"/>
  <c r="I9" i="3"/>
  <c r="J9" i="3"/>
  <c r="D10" i="3"/>
  <c r="F10" i="3"/>
  <c r="D11" i="3"/>
  <c r="F11" i="3"/>
  <c r="D12" i="3"/>
  <c r="F12" i="3"/>
  <c r="D13" i="3"/>
  <c r="F13" i="3"/>
  <c r="D14" i="3"/>
  <c r="F14" i="3"/>
  <c r="D15" i="3"/>
  <c r="F15" i="3"/>
  <c r="B16" i="3"/>
  <c r="D16" i="3"/>
  <c r="E16" i="3"/>
  <c r="F16" i="3"/>
  <c r="H16" i="3"/>
  <c r="D17" i="3"/>
  <c r="F17" i="3"/>
  <c r="H17" i="3"/>
  <c r="I17" i="3"/>
  <c r="J17" i="3"/>
  <c r="D18" i="3"/>
  <c r="F18" i="3"/>
  <c r="H18" i="3"/>
  <c r="I18" i="3"/>
  <c r="J18" i="3"/>
  <c r="E19" i="3"/>
  <c r="F19" i="3"/>
  <c r="G19" i="3"/>
  <c r="H19" i="3"/>
  <c r="D20" i="3"/>
  <c r="F20" i="3"/>
  <c r="H20" i="3"/>
  <c r="I20" i="3"/>
  <c r="J20" i="3"/>
  <c r="D21" i="3"/>
  <c r="F21" i="3"/>
  <c r="H21" i="3"/>
  <c r="I21" i="3"/>
  <c r="J21" i="3"/>
  <c r="D22" i="3"/>
  <c r="F22" i="3"/>
  <c r="H22" i="3"/>
  <c r="I22" i="3"/>
  <c r="J22" i="3"/>
  <c r="D23" i="3"/>
  <c r="F23" i="3"/>
  <c r="H23" i="3"/>
  <c r="I23" i="3"/>
  <c r="J23" i="3"/>
  <c r="D24" i="3"/>
  <c r="F24" i="3"/>
  <c r="H24" i="3"/>
  <c r="I24" i="3"/>
  <c r="J24" i="3"/>
  <c r="B25" i="3"/>
  <c r="D25" i="3"/>
  <c r="E25" i="3"/>
  <c r="F25" i="3"/>
  <c r="G25" i="3"/>
  <c r="H25" i="3"/>
  <c r="D26" i="3"/>
  <c r="F26" i="3"/>
  <c r="H26" i="3"/>
  <c r="I26" i="3"/>
  <c r="J26" i="3"/>
  <c r="D27" i="3"/>
  <c r="F27" i="3"/>
  <c r="H27" i="3"/>
  <c r="I27" i="3"/>
  <c r="J27" i="3"/>
  <c r="D28" i="3"/>
  <c r="F28" i="3"/>
  <c r="H28" i="3"/>
  <c r="I28" i="3"/>
  <c r="J28" i="3"/>
  <c r="B29" i="3"/>
  <c r="D29" i="3"/>
  <c r="E29" i="3"/>
  <c r="F29" i="3"/>
  <c r="G29" i="3"/>
  <c r="H29" i="3"/>
  <c r="I29" i="3"/>
  <c r="J29" i="3"/>
  <c r="D30" i="3"/>
  <c r="F30" i="3"/>
  <c r="H30" i="3"/>
  <c r="H31" i="3"/>
  <c r="H32" i="3"/>
  <c r="H33" i="3"/>
  <c r="H34" i="3"/>
  <c r="H36" i="3"/>
  <c r="I30" i="3"/>
  <c r="J30" i="3"/>
  <c r="D31" i="3"/>
  <c r="F31" i="3"/>
  <c r="I31" i="3"/>
  <c r="J31" i="3"/>
  <c r="D32" i="3"/>
  <c r="F32" i="3"/>
  <c r="I32" i="3"/>
  <c r="J32" i="3"/>
  <c r="D33" i="3"/>
  <c r="F33" i="3"/>
  <c r="I33" i="3"/>
  <c r="I34" i="3"/>
  <c r="I36" i="3"/>
  <c r="J36" i="3"/>
  <c r="D34" i="3"/>
  <c r="F34" i="3"/>
  <c r="J34" i="3"/>
  <c r="D35" i="3"/>
  <c r="F35" i="3"/>
  <c r="B36" i="3"/>
  <c r="D36" i="3"/>
  <c r="E36" i="3"/>
  <c r="F36" i="3"/>
  <c r="G36" i="3"/>
  <c r="G38" i="3"/>
  <c r="E6" i="5"/>
  <c r="G6" i="5"/>
  <c r="H6" i="5"/>
  <c r="H7" i="5"/>
  <c r="H8" i="5"/>
  <c r="H9" i="5"/>
  <c r="E7" i="5"/>
  <c r="G7" i="5"/>
  <c r="E8" i="5"/>
  <c r="G8" i="5"/>
  <c r="B9" i="5"/>
  <c r="D9" i="5"/>
  <c r="E9" i="5"/>
  <c r="F9" i="5"/>
  <c r="F19" i="5"/>
  <c r="F25" i="5"/>
  <c r="F28" i="5"/>
  <c r="F35" i="5"/>
  <c r="F37" i="5"/>
  <c r="E10" i="5"/>
  <c r="E11" i="5"/>
  <c r="E12" i="5"/>
  <c r="E13" i="5"/>
  <c r="E14" i="5"/>
  <c r="B15" i="5"/>
  <c r="D15" i="5"/>
  <c r="E15" i="5"/>
  <c r="G15" i="5"/>
  <c r="H15" i="5"/>
  <c r="H16" i="5"/>
  <c r="H18" i="5"/>
  <c r="H19" i="5"/>
  <c r="E16" i="5"/>
  <c r="G16" i="5"/>
  <c r="E17" i="5"/>
  <c r="E18" i="5"/>
  <c r="G18" i="5"/>
  <c r="B19" i="5"/>
  <c r="D19" i="5"/>
  <c r="E19" i="5"/>
  <c r="G19" i="5"/>
  <c r="E20" i="5"/>
  <c r="G20" i="5"/>
  <c r="H20" i="5"/>
  <c r="E21" i="5"/>
  <c r="G21" i="5"/>
  <c r="H21" i="5"/>
  <c r="H22" i="5"/>
  <c r="H23" i="5"/>
  <c r="H24" i="5"/>
  <c r="H25" i="5"/>
  <c r="E22" i="5"/>
  <c r="G22" i="5"/>
  <c r="E23" i="5"/>
  <c r="G23" i="5"/>
  <c r="E24" i="5"/>
  <c r="G24" i="5"/>
  <c r="B25" i="5"/>
  <c r="D25" i="5"/>
  <c r="E25" i="5"/>
  <c r="G25" i="5"/>
  <c r="E26" i="5"/>
  <c r="G26" i="5"/>
  <c r="H26" i="5"/>
  <c r="E27" i="5"/>
  <c r="G27" i="5"/>
  <c r="H27" i="5"/>
  <c r="H28" i="5"/>
  <c r="B28" i="5"/>
  <c r="D28" i="5"/>
  <c r="E28" i="5"/>
  <c r="G28" i="5"/>
  <c r="E29" i="5"/>
  <c r="G29" i="5"/>
  <c r="H29" i="5"/>
  <c r="E30" i="5"/>
  <c r="G30" i="5"/>
  <c r="H30" i="5"/>
  <c r="E31" i="5"/>
  <c r="G31" i="5"/>
  <c r="H31" i="5"/>
  <c r="E32" i="5"/>
  <c r="G32" i="5"/>
  <c r="H32" i="5"/>
  <c r="E33" i="5"/>
  <c r="G33" i="5"/>
  <c r="H33" i="5"/>
  <c r="E34" i="5"/>
  <c r="B35" i="5"/>
  <c r="D35" i="5"/>
  <c r="E35" i="5"/>
  <c r="G35" i="5"/>
  <c r="H35" i="5"/>
  <c r="B37" i="5"/>
  <c r="C8" i="5"/>
  <c r="F37" i="6"/>
  <c r="G7" i="6"/>
  <c r="C10" i="6"/>
  <c r="C11" i="6"/>
  <c r="C12" i="6"/>
  <c r="C13" i="6"/>
  <c r="C14" i="6"/>
  <c r="B15" i="6"/>
  <c r="C15" i="6"/>
  <c r="C16" i="6"/>
  <c r="C17" i="6"/>
  <c r="C18" i="6"/>
  <c r="C20" i="6"/>
  <c r="C21" i="6"/>
  <c r="C22" i="6"/>
  <c r="C23" i="6"/>
  <c r="C24" i="6"/>
  <c r="B25" i="6"/>
  <c r="C25" i="6"/>
  <c r="C26" i="6"/>
  <c r="C27" i="6"/>
  <c r="B28" i="6"/>
  <c r="C28" i="6"/>
  <c r="C29" i="6"/>
  <c r="C30" i="6"/>
  <c r="C31" i="6"/>
  <c r="C32" i="6"/>
  <c r="C33" i="6"/>
  <c r="C34" i="6"/>
  <c r="B35" i="6"/>
  <c r="C35" i="6"/>
  <c r="H37" i="5"/>
  <c r="D37" i="5"/>
  <c r="C36" i="5"/>
  <c r="C33" i="5"/>
  <c r="C29" i="5"/>
  <c r="C23" i="5"/>
  <c r="C18" i="5"/>
  <c r="C16" i="5"/>
  <c r="C12" i="5"/>
  <c r="C7" i="5"/>
  <c r="E38" i="3"/>
  <c r="B19" i="3"/>
  <c r="I16" i="3"/>
  <c r="G32" i="6"/>
  <c r="G24" i="6"/>
  <c r="G16" i="6"/>
  <c r="G8" i="6"/>
  <c r="C21" i="5"/>
  <c r="C14" i="5"/>
  <c r="G34" i="6"/>
  <c r="G30" i="6"/>
  <c r="G26" i="6"/>
  <c r="G22" i="6"/>
  <c r="G18" i="6"/>
  <c r="G14" i="6"/>
  <c r="G10" i="6"/>
  <c r="G33" i="6"/>
  <c r="G29" i="6"/>
  <c r="G25" i="6"/>
  <c r="G21" i="6"/>
  <c r="G17" i="6"/>
  <c r="G13" i="6"/>
  <c r="G9" i="6"/>
  <c r="C37" i="5"/>
  <c r="C32" i="5"/>
  <c r="C27" i="5"/>
  <c r="C25" i="5"/>
  <c r="C22" i="5"/>
  <c r="C13" i="5"/>
  <c r="G9" i="5"/>
  <c r="C9" i="5"/>
  <c r="C6" i="5"/>
  <c r="J33" i="3"/>
  <c r="I25" i="3"/>
  <c r="J25" i="3"/>
  <c r="G20" i="6"/>
  <c r="C31" i="5"/>
  <c r="C26" i="5"/>
  <c r="C10" i="5"/>
  <c r="G6" i="6"/>
  <c r="G28" i="6"/>
  <c r="G12" i="6"/>
  <c r="C19" i="5"/>
  <c r="C15" i="5"/>
  <c r="B19" i="6"/>
  <c r="G35" i="6"/>
  <c r="G31" i="6"/>
  <c r="G27" i="6"/>
  <c r="G23" i="6"/>
  <c r="G19" i="6"/>
  <c r="G15" i="6"/>
  <c r="G11" i="6"/>
  <c r="C35" i="5"/>
  <c r="C34" i="5"/>
  <c r="C30" i="5"/>
  <c r="C28" i="5"/>
  <c r="C24" i="5"/>
  <c r="C20" i="5"/>
  <c r="C17" i="5"/>
  <c r="C11" i="5"/>
  <c r="D19" i="3"/>
  <c r="B38" i="3"/>
  <c r="C19" i="6"/>
  <c r="B37" i="6"/>
  <c r="J16" i="3"/>
  <c r="I19" i="3"/>
  <c r="I8" i="5"/>
  <c r="I9" i="5"/>
  <c r="I13" i="5"/>
  <c r="I20" i="5"/>
  <c r="I24" i="5"/>
  <c r="I25" i="5"/>
  <c r="I30" i="5"/>
  <c r="I36" i="5"/>
  <c r="I21" i="5"/>
  <c r="I12" i="5"/>
  <c r="I6" i="5"/>
  <c r="I11" i="5"/>
  <c r="I15" i="5"/>
  <c r="I17" i="5"/>
  <c r="I22" i="5"/>
  <c r="I27" i="5"/>
  <c r="I28" i="5"/>
  <c r="I32" i="5"/>
  <c r="I34" i="5"/>
  <c r="I35" i="5"/>
  <c r="I37" i="5"/>
  <c r="I26" i="5"/>
  <c r="I31" i="5"/>
  <c r="I7" i="5"/>
  <c r="I10" i="5"/>
  <c r="I14" i="5"/>
  <c r="I16" i="5"/>
  <c r="I18" i="5"/>
  <c r="I19" i="5"/>
  <c r="I23" i="5"/>
  <c r="I29" i="5"/>
  <c r="I33" i="5"/>
  <c r="I38" i="3"/>
  <c r="J19" i="3"/>
</calcChain>
</file>

<file path=xl/sharedStrings.xml><?xml version="1.0" encoding="utf-8"?>
<sst xmlns="http://schemas.openxmlformats.org/spreadsheetml/2006/main" count="243" uniqueCount="89">
  <si>
    <t>Inv.-Nr. 2426</t>
  </si>
  <si>
    <t>Anglerrind</t>
  </si>
  <si>
    <t>g</t>
  </si>
  <si>
    <t>g%</t>
  </si>
  <si>
    <t>Cranium (o. Mand.)</t>
  </si>
  <si>
    <t>Mandibula</t>
  </si>
  <si>
    <t>Os hyoideum</t>
  </si>
  <si>
    <t>Total Kopf</t>
  </si>
  <si>
    <t>Vertebrae</t>
  </si>
  <si>
    <t>Costae</t>
  </si>
  <si>
    <t>Sternum</t>
  </si>
  <si>
    <t>Total Rumpf</t>
  </si>
  <si>
    <t>Scapula</t>
  </si>
  <si>
    <t>Humerus</t>
  </si>
  <si>
    <t>Pelvis</t>
  </si>
  <si>
    <t>Femur</t>
  </si>
  <si>
    <t>Patella</t>
  </si>
  <si>
    <t>Total Stylopodium</t>
  </si>
  <si>
    <t>Radius/Ulna</t>
  </si>
  <si>
    <t>Tibia</t>
  </si>
  <si>
    <t>Total Zygopodium</t>
  </si>
  <si>
    <t>Carpus</t>
  </si>
  <si>
    <t>Tarsus</t>
  </si>
  <si>
    <t>Metacarpus</t>
  </si>
  <si>
    <t>Metatarsus</t>
  </si>
  <si>
    <t>Phalanges</t>
  </si>
  <si>
    <t>Sesamoidea</t>
  </si>
  <si>
    <t>Total Autopodium</t>
  </si>
  <si>
    <t>TOTAL</t>
  </si>
  <si>
    <t>Inv.-Nr. 2426: Hinterwäldler (alte Rasse), Kuh, 17-jährig, Lebendgewicht 340 kg, Widerristhöhe (WRH) 113 cm,</t>
  </si>
  <si>
    <t>verwendet.</t>
  </si>
  <si>
    <t>Als Referenz für das archäologische Material werden nur die Angaben zu den Fleischregionen des Hinterwäldlerrindes</t>
  </si>
  <si>
    <t>Inv.-Nr. 1449</t>
  </si>
  <si>
    <t>Inv.-Nr. 2266</t>
  </si>
  <si>
    <t>Heidschnucke</t>
  </si>
  <si>
    <t>Referenzskelett</t>
  </si>
  <si>
    <t>V. cervicales</t>
  </si>
  <si>
    <t>V. thoracales</t>
  </si>
  <si>
    <t>V. lumbales</t>
  </si>
  <si>
    <t>Sacrum</t>
  </si>
  <si>
    <t>V. caudales</t>
  </si>
  <si>
    <t>total Wirbel</t>
  </si>
  <si>
    <t>(Rippenknorpel)</t>
  </si>
  <si>
    <t>Inv.-Nr. 1446</t>
  </si>
  <si>
    <t>Inv.-Nr. 2268</t>
  </si>
  <si>
    <t>Wildschwein</t>
  </si>
  <si>
    <t>Cranium (ohne Mand.)</t>
  </si>
  <si>
    <t>ca.</t>
  </si>
  <si>
    <t>lose Wirbelepiphysen</t>
  </si>
  <si>
    <t>total Vertebrae</t>
  </si>
  <si>
    <t>Fibula</t>
  </si>
  <si>
    <t>TOTAL:</t>
  </si>
  <si>
    <t>Inv.-Nr. 2268: Wildschwein, weiblich, ca. 4 jährig, Lebendgewicht 56 kg, Widerristhöhe 67 cm.</t>
  </si>
  <si>
    <t>Vergleichssammlung IPNA, Universität Basel.</t>
  </si>
  <si>
    <t>Inv.-Nr. 1449: Capra hircus, weiblich, adult (aber Wirbelepiphysen teilweise unvollständig verwachsen), hornlos,</t>
  </si>
  <si>
    <t>Universität Basel.</t>
  </si>
  <si>
    <t>Vergleichssammlung AZA Schleswig.</t>
  </si>
  <si>
    <t>Anglerrind: Milchhochleistungsrind, Kuh, ausgewachsen, Lebendgewicht ca. 560 kg, mögliche WRH 122-139 cm,</t>
  </si>
  <si>
    <t>Widerristhöhe (WRH) ca. 73cm, Vergleichssammlung IPNA Universität Basel.</t>
  </si>
  <si>
    <t>Inv.-Nr. 2266: Ovis musimon, männlich, schweres Gehörn, ausgewachsen, WRH ca. 73cm, Vergleichssammlung IPNA,</t>
  </si>
  <si>
    <t>Heidschnucke: Mutterschaf, adult, schweres Gehörn, Vergleichssammlung AZA Schleswig.</t>
  </si>
  <si>
    <t>Referenzskelett: Durchschnittswert aller vermessenen Tiere.</t>
  </si>
  <si>
    <t>Inv.-Nr. 1446: Wildschwein, männlich, ca. 3 jährig, Lebendgewicht ca. 120 kg, Vergleichssammlung IPNA,</t>
  </si>
  <si>
    <t>Wildschwein: männlich, adult, Vergleichssammlung AZA Schleswig.</t>
  </si>
  <si>
    <t>Inv.-Nr. 2271</t>
  </si>
  <si>
    <t>Inv.-Nr. 2285</t>
  </si>
  <si>
    <t>Cattle: reference skeletons used for the skeletal part analysis (weight)</t>
  </si>
  <si>
    <t>Sheep/Goat: reference skeletons used for the skeletal part analysis (weight)</t>
  </si>
  <si>
    <t>Wild boar: reference skeletons used for the skeletal part analysis (weight) for wild and domestic pigs</t>
  </si>
  <si>
    <t>Red deer: reference skeletons used for the skeletal part analysis (weight)</t>
  </si>
  <si>
    <t>Rothirsch (Cervus elaphus): moderne Referenzskelette zur Skelettteilauswertung anhand des Knochengewichtes</t>
  </si>
  <si>
    <t>Schaf/Ziege (Ovis/Capra): moderne Referenzskelette zur Skelettteilauswertung anhand des Knochengewichtes</t>
  </si>
  <si>
    <t>Rinder (Bos taurus): moderne Referenzskelette zur Skelettteilauswertung anhand des Knochengewichtes</t>
  </si>
  <si>
    <t>Inv.-Nr. 2271: männlich, adult (alle Epiphysen verwachsen), Widerristhöhe ca. 125cm, Vergleichssammlung IPNA Universität Basel</t>
  </si>
  <si>
    <t>Inv.-Nr. 2285: weiblich, 4-5 j. (Epiphysen zum Teil noch nicht verwachsen), Vergleichssammlung IPNA Universität Basel</t>
  </si>
  <si>
    <t>Da der Unterschied im Schädelgewicht zwischen geweihtragenden Männchen und</t>
  </si>
  <si>
    <t>Wildschwein (Sus scrofa): moderne Referenzskelette zur Skelettteilauswertung anhand des Knochengewichtes für Haus- und Wildschwein</t>
  </si>
  <si>
    <t>Referenzskelett: Durchschnittsgewicht der vermessenen Tiere (Ausnahme Kopf)</t>
  </si>
  <si>
    <t>-</t>
  </si>
  <si>
    <t>geweihlosen Weibchen sehr gross ist, wurde vom männlichen Tier der Schädelanteil nicht berücksichtigt.</t>
  </si>
  <si>
    <t>Dazu kommt, dass beim männlichen Tier die eine Geweihstange abgesägt wurde, das Gesamtgewicht also gar nicht mehr genommen werden kann.</t>
  </si>
  <si>
    <t>Equus ferus_Inv.-Nr. Z-1964</t>
  </si>
  <si>
    <t>E.asinus_Inv.-Nr. Z-1447</t>
  </si>
  <si>
    <t>E.asinus_Inv.-Nr. Z-1825</t>
  </si>
  <si>
    <t>Inv.nr. 1964: Equus ferus Przewalski, männlich, 3-jährig</t>
  </si>
  <si>
    <t>Inv.nr. 1447: Equus asinus, ca. 10-jährig (nach Habermehl), weiblich?, grosse Rasse</t>
  </si>
  <si>
    <t>Inv.nr. 1825: Equus asinus, ca. 27-jährig, weiblich?</t>
  </si>
  <si>
    <t>Equidae: moderne Referenzskelette zur Skelettteilauswertung anhand des Knochengewichtes</t>
  </si>
  <si>
    <t>Equids: reference skeletons used for the skeletal part analysis (weight)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</si>
</sst>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MS Sans Serif"/>
    </font>
    <font>
      <sz val="12"/>
      <color theme="1"/>
      <name val="Calibri"/>
      <family val="2"/>
      <scheme val="minor"/>
    </font>
    <font>
      <sz val="8"/>
      <name val="MS Sans Serif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8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/>
    <xf numFmtId="164" fontId="0" fillId="0" borderId="9" xfId="0" applyNumberFormat="1" applyBorder="1"/>
    <xf numFmtId="164" fontId="0" fillId="0" borderId="3" xfId="0" applyNumberFormat="1" applyBorder="1" applyAlignment="1">
      <alignment horizontal="right"/>
    </xf>
    <xf numFmtId="164" fontId="0" fillId="0" borderId="11" xfId="0" applyNumberFormat="1" applyBorder="1"/>
    <xf numFmtId="164" fontId="0" fillId="0" borderId="4" xfId="0" applyNumberFormat="1" applyBorder="1"/>
    <xf numFmtId="164" fontId="0" fillId="0" borderId="1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6" xfId="0" applyNumberFormat="1" applyBorder="1"/>
    <xf numFmtId="164" fontId="0" fillId="0" borderId="15" xfId="0" applyNumberFormat="1" applyBorder="1"/>
    <xf numFmtId="0" fontId="0" fillId="0" borderId="11" xfId="0" applyBorder="1"/>
    <xf numFmtId="0" fontId="0" fillId="0" borderId="4" xfId="0" applyBorder="1"/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164" fontId="0" fillId="0" borderId="22" xfId="0" applyNumberFormat="1" applyBorder="1"/>
    <xf numFmtId="0" fontId="0" fillId="0" borderId="20" xfId="0" applyBorder="1"/>
    <xf numFmtId="0" fontId="0" fillId="0" borderId="21" xfId="0" applyBorder="1"/>
    <xf numFmtId="164" fontId="0" fillId="0" borderId="20" xfId="0" applyNumberFormat="1" applyBorder="1"/>
    <xf numFmtId="164" fontId="0" fillId="0" borderId="20" xfId="0" applyNumberForma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right"/>
    </xf>
    <xf numFmtId="164" fontId="0" fillId="0" borderId="24" xfId="0" applyNumberFormat="1" applyBorder="1"/>
    <xf numFmtId="164" fontId="0" fillId="0" borderId="0" xfId="0" applyNumberFormat="1"/>
    <xf numFmtId="0" fontId="3" fillId="0" borderId="1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164" fontId="0" fillId="0" borderId="3" xfId="0" applyNumberFormat="1" applyBorder="1"/>
    <xf numFmtId="0" fontId="0" fillId="0" borderId="26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0" borderId="7" xfId="0" applyFont="1" applyBorder="1"/>
    <xf numFmtId="0" fontId="5" fillId="0" borderId="8" xfId="0" applyFont="1" applyBorder="1"/>
    <xf numFmtId="164" fontId="5" fillId="0" borderId="9" xfId="0" applyNumberFormat="1" applyFont="1" applyBorder="1"/>
    <xf numFmtId="164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1" xfId="0" applyNumberFormat="1" applyFont="1" applyBorder="1"/>
    <xf numFmtId="164" fontId="0" fillId="0" borderId="27" xfId="0" applyNumberFormat="1" applyBorder="1"/>
    <xf numFmtId="164" fontId="5" fillId="0" borderId="28" xfId="0" applyNumberFormat="1" applyFont="1" applyBorder="1"/>
    <xf numFmtId="164" fontId="5" fillId="0" borderId="27" xfId="0" applyNumberFormat="1" applyFont="1" applyBorder="1"/>
    <xf numFmtId="0" fontId="7" fillId="0" borderId="1" xfId="1" applyFont="1" applyBorder="1" applyAlignment="1">
      <alignment horizontal="left"/>
    </xf>
    <xf numFmtId="0" fontId="7" fillId="0" borderId="17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0" xfId="1" applyFont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7" fillId="0" borderId="21" xfId="1" applyFont="1" applyBorder="1" applyAlignment="1">
      <alignment horizontal="right"/>
    </xf>
    <xf numFmtId="0" fontId="7" fillId="0" borderId="7" xfId="1" applyFont="1" applyBorder="1" applyAlignment="1">
      <alignment horizontal="left"/>
    </xf>
    <xf numFmtId="0" fontId="7" fillId="0" borderId="22" xfId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0" fontId="7" fillId="0" borderId="23" xfId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0" fontId="7" fillId="0" borderId="29" xfId="1" applyFont="1" applyBorder="1" applyAlignment="1">
      <alignment horizontal="left"/>
    </xf>
    <xf numFmtId="0" fontId="7" fillId="0" borderId="30" xfId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164" fontId="7" fillId="0" borderId="30" xfId="1" applyNumberFormat="1" applyFont="1" applyBorder="1" applyAlignment="1">
      <alignment horizontal="right"/>
    </xf>
    <xf numFmtId="0" fontId="7" fillId="0" borderId="32" xfId="1" applyFont="1" applyBorder="1" applyAlignment="1">
      <alignment horizontal="left"/>
    </xf>
    <xf numFmtId="0" fontId="8" fillId="0" borderId="33" xfId="1" applyFont="1" applyBorder="1" applyAlignment="1">
      <alignment horizontal="right"/>
    </xf>
    <xf numFmtId="164" fontId="7" fillId="0" borderId="34" xfId="1" applyNumberFormat="1" applyFont="1" applyBorder="1" applyAlignment="1">
      <alignment horizontal="right"/>
    </xf>
    <xf numFmtId="0" fontId="8" fillId="0" borderId="35" xfId="1" applyFont="1" applyBorder="1" applyAlignment="1">
      <alignment horizontal="right"/>
    </xf>
    <xf numFmtId="164" fontId="7" fillId="0" borderId="33" xfId="1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35" xfId="1" applyFont="1" applyBorder="1" applyAlignment="1">
      <alignment horizontal="right"/>
    </xf>
    <xf numFmtId="0" fontId="7" fillId="0" borderId="33" xfId="1" applyFont="1" applyBorder="1" applyAlignment="1">
      <alignment horizontal="right"/>
    </xf>
    <xf numFmtId="0" fontId="7" fillId="0" borderId="0" xfId="1" applyFont="1" applyBorder="1" applyAlignment="1"/>
  </cellXfs>
  <cellStyles count="5">
    <cellStyle name="Besuchter Link" xfId="4" builtinId="9" hidden="1"/>
    <cellStyle name="Link" xfId="3" builtinId="8" hidden="1"/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baseColWidth="10" defaultColWidth="11.42578125" defaultRowHeight="12" x14ac:dyDescent="0"/>
  <cols>
    <col min="1" max="1" width="16.85546875" style="49" customWidth="1"/>
    <col min="2" max="5" width="8.85546875" style="49" customWidth="1"/>
    <col min="6" max="16384" width="11.42578125" style="49"/>
  </cols>
  <sheetData>
    <row r="1" spans="1:5">
      <c r="A1" s="49" t="s">
        <v>72</v>
      </c>
    </row>
    <row r="2" spans="1:5">
      <c r="A2" s="49" t="s">
        <v>66</v>
      </c>
    </row>
    <row r="4" spans="1:5">
      <c r="A4" s="46"/>
      <c r="B4" s="47" t="s">
        <v>0</v>
      </c>
      <c r="C4" s="48"/>
      <c r="D4" s="47" t="s">
        <v>1</v>
      </c>
      <c r="E4" s="48"/>
    </row>
    <row r="5" spans="1:5">
      <c r="A5" s="50"/>
      <c r="B5" s="51" t="s">
        <v>2</v>
      </c>
      <c r="C5" s="52" t="s">
        <v>3</v>
      </c>
      <c r="D5" s="51" t="s">
        <v>2</v>
      </c>
      <c r="E5" s="52" t="s">
        <v>3</v>
      </c>
    </row>
    <row r="6" spans="1:5">
      <c r="A6" s="53" t="s">
        <v>4</v>
      </c>
      <c r="B6" s="54">
        <v>1978.7</v>
      </c>
      <c r="C6" s="55">
        <f t="shared" ref="C6:C29" si="0">B6*100/15852.5</f>
        <v>12.481942911212743</v>
      </c>
      <c r="D6" s="54">
        <v>2279</v>
      </c>
      <c r="E6" s="55">
        <f t="shared" ref="E6:E27" si="1">D6*100/26401</f>
        <v>8.6322487784553612</v>
      </c>
    </row>
    <row r="7" spans="1:5">
      <c r="A7" s="53" t="s">
        <v>5</v>
      </c>
      <c r="B7" s="54">
        <v>947.5</v>
      </c>
      <c r="C7" s="55">
        <f t="shared" si="0"/>
        <v>5.9769752404983443</v>
      </c>
      <c r="D7" s="54">
        <v>1424</v>
      </c>
      <c r="E7" s="55">
        <f t="shared" si="1"/>
        <v>5.3937350857922048</v>
      </c>
    </row>
    <row r="8" spans="1:5">
      <c r="A8" s="50" t="s">
        <v>6</v>
      </c>
      <c r="B8" s="51">
        <v>27.3</v>
      </c>
      <c r="C8" s="56">
        <f t="shared" si="0"/>
        <v>0.17221258476580981</v>
      </c>
      <c r="D8" s="51">
        <v>27</v>
      </c>
      <c r="E8" s="56">
        <f t="shared" si="1"/>
        <v>0.10226885345252074</v>
      </c>
    </row>
    <row r="9" spans="1:5">
      <c r="A9" s="50" t="s">
        <v>7</v>
      </c>
      <c r="B9" s="51">
        <f>SUM(B6:B8)</f>
        <v>2953.5</v>
      </c>
      <c r="C9" s="56">
        <f t="shared" si="0"/>
        <v>18.631130736476898</v>
      </c>
      <c r="D9" s="51">
        <f>SUM(D6:D8)</f>
        <v>3730</v>
      </c>
      <c r="E9" s="56">
        <f t="shared" si="1"/>
        <v>14.128252717700088</v>
      </c>
    </row>
    <row r="10" spans="1:5">
      <c r="A10" s="53" t="s">
        <v>8</v>
      </c>
      <c r="B10" s="54">
        <v>2557.4</v>
      </c>
      <c r="C10" s="55">
        <f t="shared" si="0"/>
        <v>16.132471219050622</v>
      </c>
      <c r="D10" s="54">
        <v>5422</v>
      </c>
      <c r="E10" s="55">
        <f t="shared" si="1"/>
        <v>20.537100867391388</v>
      </c>
    </row>
    <row r="11" spans="1:5">
      <c r="A11" s="53" t="s">
        <v>9</v>
      </c>
      <c r="B11" s="54">
        <v>2274.5</v>
      </c>
      <c r="C11" s="55">
        <f t="shared" si="0"/>
        <v>14.347894653840088</v>
      </c>
      <c r="D11" s="54">
        <v>4253</v>
      </c>
      <c r="E11" s="55">
        <f t="shared" si="1"/>
        <v>16.109238286428543</v>
      </c>
    </row>
    <row r="12" spans="1:5">
      <c r="A12" s="50" t="s">
        <v>10</v>
      </c>
      <c r="B12" s="51">
        <v>191.4</v>
      </c>
      <c r="C12" s="56">
        <f t="shared" si="0"/>
        <v>1.2073805393471062</v>
      </c>
      <c r="D12" s="51">
        <v>357</v>
      </c>
      <c r="E12" s="56">
        <f t="shared" si="1"/>
        <v>1.3522215067611076</v>
      </c>
    </row>
    <row r="13" spans="1:5">
      <c r="A13" s="50" t="s">
        <v>11</v>
      </c>
      <c r="B13" s="51">
        <f>SUM(B10:B12)</f>
        <v>5023.2999999999993</v>
      </c>
      <c r="C13" s="56">
        <f t="shared" si="0"/>
        <v>31.687746412237814</v>
      </c>
      <c r="D13" s="51">
        <f>SUM(D10:D12)</f>
        <v>10032</v>
      </c>
      <c r="E13" s="56">
        <f t="shared" si="1"/>
        <v>37.998560660581042</v>
      </c>
    </row>
    <row r="14" spans="1:5">
      <c r="A14" s="53" t="s">
        <v>12</v>
      </c>
      <c r="B14" s="54">
        <v>702.6</v>
      </c>
      <c r="C14" s="55">
        <f t="shared" si="0"/>
        <v>4.4321085002365557</v>
      </c>
      <c r="D14" s="54">
        <v>1356</v>
      </c>
      <c r="E14" s="55">
        <f t="shared" si="1"/>
        <v>5.1361690845043748</v>
      </c>
    </row>
    <row r="15" spans="1:5">
      <c r="A15" s="53" t="s">
        <v>13</v>
      </c>
      <c r="B15" s="54">
        <v>986.7</v>
      </c>
      <c r="C15" s="55">
        <f t="shared" si="0"/>
        <v>6.2242548493928407</v>
      </c>
      <c r="D15" s="54">
        <v>1506</v>
      </c>
      <c r="E15" s="55">
        <f t="shared" si="1"/>
        <v>5.7043293814628235</v>
      </c>
    </row>
    <row r="16" spans="1:5">
      <c r="A16" s="53" t="s">
        <v>14</v>
      </c>
      <c r="B16" s="54">
        <v>1147.5999999999999</v>
      </c>
      <c r="C16" s="55">
        <f t="shared" si="0"/>
        <v>7.2392367134521356</v>
      </c>
      <c r="D16" s="54">
        <v>1950</v>
      </c>
      <c r="E16" s="55">
        <f t="shared" si="1"/>
        <v>7.3860838604598307</v>
      </c>
    </row>
    <row r="17" spans="1:5">
      <c r="A17" s="53" t="s">
        <v>15</v>
      </c>
      <c r="B17" s="54">
        <v>1233.5999999999999</v>
      </c>
      <c r="C17" s="55">
        <f t="shared" si="0"/>
        <v>7.7817378962308776</v>
      </c>
      <c r="D17" s="54">
        <v>2028</v>
      </c>
      <c r="E17" s="55">
        <f t="shared" si="1"/>
        <v>7.6815272148782245</v>
      </c>
    </row>
    <row r="18" spans="1:5">
      <c r="A18" s="50" t="s">
        <v>16</v>
      </c>
      <c r="B18" s="51">
        <v>67.2</v>
      </c>
      <c r="C18" s="56">
        <f t="shared" si="0"/>
        <v>0.42390790096199338</v>
      </c>
      <c r="D18" s="51">
        <v>116.6</v>
      </c>
      <c r="E18" s="56">
        <f t="shared" si="1"/>
        <v>0.44164993750236731</v>
      </c>
    </row>
    <row r="19" spans="1:5">
      <c r="A19" s="50" t="s">
        <v>17</v>
      </c>
      <c r="B19" s="51">
        <f>SUM(B14:B18)</f>
        <v>4137.7</v>
      </c>
      <c r="C19" s="56">
        <f t="shared" si="0"/>
        <v>26.101245860274403</v>
      </c>
      <c r="D19" s="51">
        <f>SUM(D14:D18)</f>
        <v>6956.6</v>
      </c>
      <c r="E19" s="56">
        <f t="shared" si="1"/>
        <v>26.34975947880762</v>
      </c>
    </row>
    <row r="20" spans="1:5">
      <c r="A20" s="53" t="s">
        <v>18</v>
      </c>
      <c r="B20" s="54">
        <v>861.5</v>
      </c>
      <c r="C20" s="55">
        <f t="shared" si="0"/>
        <v>5.4344740577196022</v>
      </c>
      <c r="D20" s="54">
        <v>1355</v>
      </c>
      <c r="E20" s="55">
        <f t="shared" si="1"/>
        <v>5.1323813491913182</v>
      </c>
    </row>
    <row r="21" spans="1:5">
      <c r="A21" s="50" t="s">
        <v>19</v>
      </c>
      <c r="B21" s="51">
        <v>931.9</v>
      </c>
      <c r="C21" s="56">
        <f t="shared" si="0"/>
        <v>5.8785680492035954</v>
      </c>
      <c r="D21" s="51">
        <v>1444</v>
      </c>
      <c r="E21" s="56">
        <f t="shared" si="1"/>
        <v>5.4694897920533316</v>
      </c>
    </row>
    <row r="22" spans="1:5">
      <c r="A22" s="50" t="s">
        <v>20</v>
      </c>
      <c r="B22" s="51">
        <f>B20+B21</f>
        <v>1793.4</v>
      </c>
      <c r="C22" s="56">
        <f t="shared" si="0"/>
        <v>11.313042106923199</v>
      </c>
      <c r="D22" s="51">
        <f>D20+D21</f>
        <v>2799</v>
      </c>
      <c r="E22" s="56">
        <f t="shared" si="1"/>
        <v>10.601871141244651</v>
      </c>
    </row>
    <row r="23" spans="1:5">
      <c r="A23" s="53" t="s">
        <v>21</v>
      </c>
      <c r="B23" s="54">
        <v>133</v>
      </c>
      <c r="C23" s="55">
        <f t="shared" si="0"/>
        <v>0.83898438732061187</v>
      </c>
      <c r="D23" s="54">
        <v>230.4</v>
      </c>
      <c r="E23" s="55">
        <f t="shared" si="1"/>
        <v>0.87269421612817699</v>
      </c>
    </row>
    <row r="24" spans="1:5">
      <c r="A24" s="53" t="s">
        <v>22</v>
      </c>
      <c r="B24" s="54">
        <v>316.39999999999998</v>
      </c>
      <c r="C24" s="55">
        <f t="shared" si="0"/>
        <v>1.9958997003627186</v>
      </c>
      <c r="D24" s="54">
        <v>750</v>
      </c>
      <c r="E24" s="55">
        <f t="shared" si="1"/>
        <v>2.8408014847922427</v>
      </c>
    </row>
    <row r="25" spans="1:5">
      <c r="A25" s="53" t="s">
        <v>23</v>
      </c>
      <c r="B25" s="54">
        <v>352.1</v>
      </c>
      <c r="C25" s="55">
        <f t="shared" si="0"/>
        <v>2.2211007727487777</v>
      </c>
      <c r="D25" s="54">
        <v>550</v>
      </c>
      <c r="E25" s="55">
        <f t="shared" si="1"/>
        <v>2.0832544221809779</v>
      </c>
    </row>
    <row r="26" spans="1:5">
      <c r="A26" s="53" t="s">
        <v>24</v>
      </c>
      <c r="B26" s="54">
        <v>536.4</v>
      </c>
      <c r="C26" s="55">
        <f t="shared" si="0"/>
        <v>3.3836934237501972</v>
      </c>
      <c r="D26" s="54">
        <v>668</v>
      </c>
      <c r="E26" s="55">
        <f t="shared" si="1"/>
        <v>2.530207189121624</v>
      </c>
    </row>
    <row r="27" spans="1:5">
      <c r="A27" s="53" t="s">
        <v>25</v>
      </c>
      <c r="B27" s="54">
        <v>543.1</v>
      </c>
      <c r="C27" s="55">
        <f t="shared" si="0"/>
        <v>3.425958050780634</v>
      </c>
      <c r="D27" s="54">
        <v>685</v>
      </c>
      <c r="E27" s="55">
        <f t="shared" si="1"/>
        <v>2.5945986894435817</v>
      </c>
    </row>
    <row r="28" spans="1:5">
      <c r="A28" s="50" t="s">
        <v>26</v>
      </c>
      <c r="B28" s="51">
        <v>63.6</v>
      </c>
      <c r="C28" s="56">
        <f t="shared" si="0"/>
        <v>0.40119854912474373</v>
      </c>
      <c r="D28" s="51"/>
      <c r="E28" s="56"/>
    </row>
    <row r="29" spans="1:5">
      <c r="A29" s="50" t="s">
        <v>27</v>
      </c>
      <c r="B29" s="51">
        <f>SUM(B23:B28)</f>
        <v>1944.6</v>
      </c>
      <c r="C29" s="56">
        <f t="shared" si="0"/>
        <v>12.266834884087684</v>
      </c>
      <c r="D29" s="51">
        <f>SUM(D23:D28)</f>
        <v>2883.4</v>
      </c>
      <c r="E29" s="56">
        <f>D29*100/26401</f>
        <v>10.921556001666604</v>
      </c>
    </row>
    <row r="30" spans="1:5">
      <c r="A30" s="50" t="s">
        <v>28</v>
      </c>
      <c r="B30" s="51">
        <f>B9+B13+B19+B22+B29</f>
        <v>15852.5</v>
      </c>
      <c r="C30" s="52"/>
      <c r="D30" s="51">
        <f>D9+D13+D19+D22+D29</f>
        <v>26401</v>
      </c>
      <c r="E30" s="52"/>
    </row>
    <row r="33" spans="1:1">
      <c r="A33" s="49" t="s">
        <v>29</v>
      </c>
    </row>
    <row r="34" spans="1:1">
      <c r="A34" s="49" t="s">
        <v>53</v>
      </c>
    </row>
    <row r="36" spans="1:1">
      <c r="A36" s="49" t="s">
        <v>57</v>
      </c>
    </row>
    <row r="37" spans="1:1">
      <c r="A37" s="49" t="s">
        <v>56</v>
      </c>
    </row>
    <row r="39" spans="1:1">
      <c r="A39" s="49" t="s">
        <v>31</v>
      </c>
    </row>
    <row r="40" spans="1:1">
      <c r="A40" s="49" t="s">
        <v>30</v>
      </c>
    </row>
  </sheetData>
  <phoneticPr fontId="2" type="noConversion"/>
  <pageMargins left="0.78740157480314965" right="0.78740157480314965" top="0.98425196850393704" bottom="0.98425196850393704" header="0.4921259845" footer="0.4921259845"/>
  <pageSetup paperSize="9" orientation="portrait" horizontalDpi="300" verticalDpi="300"/>
  <headerFooter alignWithMargins="0"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Zeros="0" workbookViewId="0"/>
  </sheetViews>
  <sheetFormatPr baseColWidth="10" defaultRowHeight="13" x14ac:dyDescent="0"/>
  <cols>
    <col min="1" max="1" width="16.85546875" customWidth="1"/>
    <col min="2" max="9" width="8.85546875" customWidth="1"/>
    <col min="10" max="10" width="8.140625" customWidth="1"/>
  </cols>
  <sheetData>
    <row r="1" spans="1:12">
      <c r="A1" s="49" t="s">
        <v>71</v>
      </c>
    </row>
    <row r="2" spans="1:12">
      <c r="A2" s="49" t="s">
        <v>67</v>
      </c>
    </row>
    <row r="4" spans="1:12">
      <c r="A4" s="1"/>
      <c r="B4" s="6" t="s">
        <v>32</v>
      </c>
      <c r="C4" s="7"/>
      <c r="D4" s="6" t="s">
        <v>33</v>
      </c>
      <c r="E4" s="7"/>
      <c r="F4" s="6" t="s">
        <v>34</v>
      </c>
      <c r="G4" s="6"/>
      <c r="H4" s="11" t="s">
        <v>35</v>
      </c>
      <c r="I4" s="7"/>
    </row>
    <row r="5" spans="1:12">
      <c r="A5" s="2"/>
      <c r="B5" s="3" t="s">
        <v>2</v>
      </c>
      <c r="C5" s="4" t="s">
        <v>3</v>
      </c>
      <c r="D5" s="3" t="s">
        <v>2</v>
      </c>
      <c r="E5" s="4" t="s">
        <v>3</v>
      </c>
      <c r="F5" s="3" t="s">
        <v>2</v>
      </c>
      <c r="G5" s="3" t="s">
        <v>3</v>
      </c>
      <c r="H5" s="12" t="s">
        <v>2</v>
      </c>
      <c r="I5" s="4" t="s">
        <v>3</v>
      </c>
    </row>
    <row r="6" spans="1:12">
      <c r="A6" s="8" t="s">
        <v>4</v>
      </c>
      <c r="B6" s="9">
        <v>306.10000000000002</v>
      </c>
      <c r="C6" s="10">
        <f t="shared" ref="C6:C37" si="0">100/B$37*B6</f>
        <v>11.917925556766859</v>
      </c>
      <c r="D6" s="9">
        <v>912.7</v>
      </c>
      <c r="E6" s="10">
        <f t="shared" ref="E6:E35" si="1">100/3223.4*D6</f>
        <v>28.314822857851958</v>
      </c>
      <c r="F6" s="9">
        <v>319</v>
      </c>
      <c r="G6" s="13">
        <f>100/1874*F6</f>
        <v>17.022411953041622</v>
      </c>
      <c r="H6" s="14">
        <f>(B6+D6+F6)/3</f>
        <v>512.6</v>
      </c>
      <c r="I6" s="10">
        <f t="shared" ref="I6:I37" si="2">100/H$37*H6</f>
        <v>20.124057788944725</v>
      </c>
      <c r="L6" s="45"/>
    </row>
    <row r="7" spans="1:12">
      <c r="A7" s="8" t="s">
        <v>5</v>
      </c>
      <c r="B7" s="9">
        <v>164.8</v>
      </c>
      <c r="C7" s="10">
        <f t="shared" si="0"/>
        <v>6.4164460364429212</v>
      </c>
      <c r="D7" s="9">
        <v>128.80000000000001</v>
      </c>
      <c r="E7" s="10">
        <f t="shared" si="1"/>
        <v>3.9957808525159773</v>
      </c>
      <c r="F7" s="9">
        <v>113</v>
      </c>
      <c r="G7" s="13">
        <f>100/1874*F7</f>
        <v>6.0298826040554969</v>
      </c>
      <c r="H7" s="14">
        <f>(B7+D7+F7)/3</f>
        <v>135.53333333333333</v>
      </c>
      <c r="I7" s="10">
        <f t="shared" si="2"/>
        <v>5.3208752093802349</v>
      </c>
      <c r="L7" s="45"/>
    </row>
    <row r="8" spans="1:12">
      <c r="A8" s="2" t="s">
        <v>6</v>
      </c>
      <c r="B8" s="3">
        <v>3.2</v>
      </c>
      <c r="C8" s="5">
        <f t="shared" si="0"/>
        <v>0.12459118517364896</v>
      </c>
      <c r="D8" s="3">
        <v>4.0999999999999996</v>
      </c>
      <c r="E8" s="5">
        <f t="shared" si="1"/>
        <v>0.12719488738598994</v>
      </c>
      <c r="F8" s="3">
        <v>2</v>
      </c>
      <c r="G8" s="16">
        <f>100/1874*F8</f>
        <v>0.10672358591248667</v>
      </c>
      <c r="H8" s="17">
        <f>(B8+D8+F8)/3</f>
        <v>3.1</v>
      </c>
      <c r="I8" s="5">
        <f t="shared" si="2"/>
        <v>0.12170226130653268</v>
      </c>
      <c r="L8" s="45"/>
    </row>
    <row r="9" spans="1:12">
      <c r="A9" s="2" t="s">
        <v>7</v>
      </c>
      <c r="B9" s="3">
        <f>SUM(B6:B8)</f>
        <v>474.1</v>
      </c>
      <c r="C9" s="5">
        <f t="shared" si="0"/>
        <v>18.45896277838343</v>
      </c>
      <c r="D9" s="3">
        <f>SUM(D6:D8)</f>
        <v>1045.5999999999999</v>
      </c>
      <c r="E9" s="5">
        <f t="shared" si="1"/>
        <v>32.437798597753918</v>
      </c>
      <c r="F9" s="3">
        <f>SUM(F6:F8)</f>
        <v>434</v>
      </c>
      <c r="G9" s="16">
        <f>100/1874*F9</f>
        <v>23.159018143009607</v>
      </c>
      <c r="H9" s="19">
        <f>SUM(H6:H8)</f>
        <v>651.23333333333335</v>
      </c>
      <c r="I9" s="5">
        <f t="shared" si="2"/>
        <v>25.566635259631493</v>
      </c>
      <c r="L9" s="45"/>
    </row>
    <row r="10" spans="1:12">
      <c r="A10" s="8" t="s">
        <v>36</v>
      </c>
      <c r="B10" s="9">
        <v>162.6</v>
      </c>
      <c r="C10" s="10">
        <f t="shared" si="0"/>
        <v>6.3307895966360377</v>
      </c>
      <c r="D10" s="9">
        <v>301.8</v>
      </c>
      <c r="E10" s="10">
        <f t="shared" si="1"/>
        <v>9.3627846373394554</v>
      </c>
      <c r="F10" s="9"/>
      <c r="G10" s="13"/>
      <c r="H10" s="14"/>
      <c r="I10" s="10">
        <f t="shared" si="2"/>
        <v>0</v>
      </c>
      <c r="L10" s="45"/>
    </row>
    <row r="11" spans="1:12">
      <c r="A11" s="8" t="s">
        <v>37</v>
      </c>
      <c r="B11" s="9">
        <v>164.4</v>
      </c>
      <c r="C11" s="10">
        <f t="shared" si="0"/>
        <v>6.400872138296215</v>
      </c>
      <c r="D11" s="9">
        <v>203.7</v>
      </c>
      <c r="E11" s="10">
        <f t="shared" si="1"/>
        <v>6.319414283055159</v>
      </c>
      <c r="F11" s="9"/>
      <c r="G11" s="13"/>
      <c r="H11" s="14"/>
      <c r="I11" s="10">
        <f t="shared" si="2"/>
        <v>0</v>
      </c>
      <c r="L11" s="45"/>
    </row>
    <row r="12" spans="1:12">
      <c r="A12" s="8" t="s">
        <v>38</v>
      </c>
      <c r="B12" s="9">
        <v>147.19999999999999</v>
      </c>
      <c r="C12" s="10">
        <f t="shared" si="0"/>
        <v>5.7311945179878512</v>
      </c>
      <c r="D12" s="9">
        <v>118.5</v>
      </c>
      <c r="E12" s="10">
        <f t="shared" si="1"/>
        <v>3.6762424768877584</v>
      </c>
      <c r="F12" s="9"/>
      <c r="G12" s="13"/>
      <c r="H12" s="14"/>
      <c r="I12" s="10">
        <f t="shared" si="2"/>
        <v>0</v>
      </c>
      <c r="L12" s="45"/>
    </row>
    <row r="13" spans="1:12">
      <c r="A13" s="8" t="s">
        <v>39</v>
      </c>
      <c r="B13" s="9">
        <v>41.4</v>
      </c>
      <c r="C13" s="10">
        <f t="shared" si="0"/>
        <v>1.6118984581840834</v>
      </c>
      <c r="D13" s="9">
        <v>32.5</v>
      </c>
      <c r="E13" s="10">
        <f t="shared" si="1"/>
        <v>1.008252156108457</v>
      </c>
      <c r="F13" s="9"/>
      <c r="G13" s="13"/>
      <c r="H13" s="14"/>
      <c r="I13" s="10">
        <f t="shared" si="2"/>
        <v>0</v>
      </c>
      <c r="L13" s="45"/>
    </row>
    <row r="14" spans="1:12">
      <c r="A14" s="20" t="s">
        <v>40</v>
      </c>
      <c r="B14" s="21"/>
      <c r="C14" s="22">
        <f t="shared" si="0"/>
        <v>0</v>
      </c>
      <c r="D14" s="21">
        <v>5.6</v>
      </c>
      <c r="E14" s="22">
        <f t="shared" si="1"/>
        <v>0.17372960228330334</v>
      </c>
      <c r="F14" s="21"/>
      <c r="G14" s="23"/>
      <c r="H14" s="24"/>
      <c r="I14" s="22">
        <f t="shared" si="2"/>
        <v>0</v>
      </c>
      <c r="L14" s="45"/>
    </row>
    <row r="15" spans="1:12">
      <c r="A15" s="20" t="s">
        <v>41</v>
      </c>
      <c r="B15" s="21">
        <f>SUM(B10:B14)</f>
        <v>515.6</v>
      </c>
      <c r="C15" s="22">
        <f t="shared" si="0"/>
        <v>20.074754711104188</v>
      </c>
      <c r="D15" s="21">
        <f>SUM(D10:D14)</f>
        <v>662.1</v>
      </c>
      <c r="E15" s="22">
        <f t="shared" si="1"/>
        <v>20.540423155674134</v>
      </c>
      <c r="F15" s="21">
        <v>392</v>
      </c>
      <c r="G15" s="23">
        <f>100/1874*F15</f>
        <v>20.917822838847385</v>
      </c>
      <c r="H15" s="24">
        <f>(B15+D15+F15)/3</f>
        <v>523.23333333333335</v>
      </c>
      <c r="I15" s="22">
        <f t="shared" si="2"/>
        <v>20.54150963149079</v>
      </c>
      <c r="L15" s="45"/>
    </row>
    <row r="16" spans="1:12">
      <c r="A16" s="8" t="s">
        <v>9</v>
      </c>
      <c r="B16" s="9">
        <v>258.60000000000002</v>
      </c>
      <c r="C16" s="10">
        <f t="shared" si="0"/>
        <v>10.068525151845508</v>
      </c>
      <c r="D16" s="9">
        <v>256.2</v>
      </c>
      <c r="E16" s="10">
        <f t="shared" si="1"/>
        <v>7.9481293044611272</v>
      </c>
      <c r="F16" s="9">
        <v>258</v>
      </c>
      <c r="G16" s="13">
        <f>100/1874*F16</f>
        <v>13.76734258271078</v>
      </c>
      <c r="H16" s="14">
        <f>(B16+D16+F16)/3</f>
        <v>257.59999999999997</v>
      </c>
      <c r="I16" s="10">
        <f t="shared" si="2"/>
        <v>10.113065326633166</v>
      </c>
      <c r="L16" s="45"/>
    </row>
    <row r="17" spans="1:12">
      <c r="A17" s="8" t="s">
        <v>42</v>
      </c>
      <c r="B17" s="9"/>
      <c r="C17" s="10">
        <f t="shared" si="0"/>
        <v>0</v>
      </c>
      <c r="D17" s="9">
        <v>5.3</v>
      </c>
      <c r="E17" s="10">
        <f t="shared" si="1"/>
        <v>0.16442265930384065</v>
      </c>
      <c r="F17" s="9"/>
      <c r="G17" s="13"/>
      <c r="H17" s="14"/>
      <c r="I17" s="10">
        <f t="shared" si="2"/>
        <v>0</v>
      </c>
      <c r="L17" s="45"/>
    </row>
    <row r="18" spans="1:12">
      <c r="A18" s="2" t="s">
        <v>10</v>
      </c>
      <c r="B18" s="3">
        <v>29.9</v>
      </c>
      <c r="C18" s="5">
        <f t="shared" si="0"/>
        <v>1.1641488864662823</v>
      </c>
      <c r="D18" s="3">
        <v>38.799999999999997</v>
      </c>
      <c r="E18" s="5">
        <f t="shared" si="1"/>
        <v>1.203697958677173</v>
      </c>
      <c r="F18" s="3">
        <v>26</v>
      </c>
      <c r="G18" s="16">
        <f t="shared" ref="G18:G33" si="3">100/1874*F18</f>
        <v>1.3874066168623267</v>
      </c>
      <c r="H18" s="17">
        <f>(B18+D18+F18)/3</f>
        <v>31.566666666666663</v>
      </c>
      <c r="I18" s="5">
        <f t="shared" si="2"/>
        <v>1.2392692629815745</v>
      </c>
      <c r="L18" s="45"/>
    </row>
    <row r="19" spans="1:12">
      <c r="A19" s="2" t="s">
        <v>11</v>
      </c>
      <c r="B19" s="3">
        <f>SUM(B15:B18)</f>
        <v>804.1</v>
      </c>
      <c r="C19" s="5">
        <f t="shared" si="0"/>
        <v>31.307428749415976</v>
      </c>
      <c r="D19" s="3">
        <f>SUM(D15:D18)</f>
        <v>962.39999999999986</v>
      </c>
      <c r="E19" s="5">
        <f t="shared" si="1"/>
        <v>29.85667307811627</v>
      </c>
      <c r="F19" s="3">
        <f>SUM(F15:F18)</f>
        <v>676</v>
      </c>
      <c r="G19" s="16">
        <f t="shared" si="3"/>
        <v>36.072572038420496</v>
      </c>
      <c r="H19" s="19">
        <f>SUM(H15:H18)</f>
        <v>812.39999999999986</v>
      </c>
      <c r="I19" s="5">
        <f t="shared" si="2"/>
        <v>31.893844221105525</v>
      </c>
      <c r="L19" s="45"/>
    </row>
    <row r="20" spans="1:12">
      <c r="A20" s="8" t="s">
        <v>12</v>
      </c>
      <c r="B20" s="9">
        <v>124.4</v>
      </c>
      <c r="C20" s="10">
        <f t="shared" si="0"/>
        <v>4.8434823236256035</v>
      </c>
      <c r="D20" s="9">
        <v>104.4</v>
      </c>
      <c r="E20" s="10">
        <f t="shared" si="1"/>
        <v>3.2388161568530123</v>
      </c>
      <c r="F20" s="9">
        <v>77</v>
      </c>
      <c r="G20" s="13">
        <f t="shared" si="3"/>
        <v>4.1088580576307363</v>
      </c>
      <c r="H20" s="14">
        <f>(B20+D20+F20)/3</f>
        <v>101.93333333333334</v>
      </c>
      <c r="I20" s="10">
        <f t="shared" si="2"/>
        <v>4.0017797319933006</v>
      </c>
      <c r="L20" s="45"/>
    </row>
    <row r="21" spans="1:12">
      <c r="A21" s="8" t="s">
        <v>13</v>
      </c>
      <c r="B21" s="9">
        <v>169.4</v>
      </c>
      <c r="C21" s="10">
        <f t="shared" si="0"/>
        <v>6.5955458651300418</v>
      </c>
      <c r="D21" s="9">
        <v>157.80000000000001</v>
      </c>
      <c r="E21" s="10">
        <f t="shared" si="1"/>
        <v>4.8954520071973695</v>
      </c>
      <c r="F21" s="9">
        <v>88</v>
      </c>
      <c r="G21" s="13">
        <f t="shared" si="3"/>
        <v>4.6958377801494136</v>
      </c>
      <c r="H21" s="14">
        <f>(B21+D21+F21)/3</f>
        <v>138.4</v>
      </c>
      <c r="I21" s="10">
        <f t="shared" si="2"/>
        <v>5.433417085427136</v>
      </c>
      <c r="L21" s="45"/>
    </row>
    <row r="22" spans="1:12">
      <c r="A22" s="8" t="s">
        <v>14</v>
      </c>
      <c r="B22" s="9">
        <v>134.19999999999999</v>
      </c>
      <c r="C22" s="10">
        <f t="shared" si="0"/>
        <v>5.2250428282199026</v>
      </c>
      <c r="D22" s="9">
        <v>133.9</v>
      </c>
      <c r="E22" s="10">
        <f t="shared" si="1"/>
        <v>4.1539988831668424</v>
      </c>
      <c r="F22" s="9">
        <v>100</v>
      </c>
      <c r="G22" s="13">
        <f t="shared" si="3"/>
        <v>5.3361792956243335</v>
      </c>
      <c r="H22" s="14">
        <f>(B22+D22+F22)/3</f>
        <v>122.7</v>
      </c>
      <c r="I22" s="10">
        <f t="shared" si="2"/>
        <v>4.8170540201005032</v>
      </c>
      <c r="L22" s="45"/>
    </row>
    <row r="23" spans="1:12">
      <c r="A23" s="8" t="s">
        <v>15</v>
      </c>
      <c r="B23" s="9">
        <v>190.8</v>
      </c>
      <c r="C23" s="10">
        <f t="shared" si="0"/>
        <v>7.4287494159788192</v>
      </c>
      <c r="D23" s="9">
        <v>166.6</v>
      </c>
      <c r="E23" s="10">
        <f t="shared" si="1"/>
        <v>5.1684556679282743</v>
      </c>
      <c r="F23" s="9">
        <v>113</v>
      </c>
      <c r="G23" s="13">
        <f t="shared" si="3"/>
        <v>6.0298826040554969</v>
      </c>
      <c r="H23" s="14">
        <f>(B23+D23+F23)/3</f>
        <v>156.79999999999998</v>
      </c>
      <c r="I23" s="10">
        <f t="shared" si="2"/>
        <v>6.1557788944723617</v>
      </c>
      <c r="L23" s="45"/>
    </row>
    <row r="24" spans="1:12">
      <c r="A24" s="2" t="s">
        <v>16</v>
      </c>
      <c r="B24" s="3">
        <v>11.8</v>
      </c>
      <c r="C24" s="5">
        <f t="shared" si="0"/>
        <v>0.45942999532783058</v>
      </c>
      <c r="D24" s="3">
        <v>10.4</v>
      </c>
      <c r="E24" s="5">
        <f t="shared" si="1"/>
        <v>0.32264068995470624</v>
      </c>
      <c r="F24" s="3">
        <v>5.9</v>
      </c>
      <c r="G24" s="16">
        <f t="shared" si="3"/>
        <v>0.31483457844183566</v>
      </c>
      <c r="H24" s="17">
        <f>(B24+D24+F24)/3</f>
        <v>9.3666666666666671</v>
      </c>
      <c r="I24" s="5">
        <f t="shared" si="2"/>
        <v>0.36772403685092131</v>
      </c>
      <c r="L24" s="45"/>
    </row>
    <row r="25" spans="1:12">
      <c r="A25" s="2" t="s">
        <v>17</v>
      </c>
      <c r="B25" s="3">
        <f>SUM(B20:B24)</f>
        <v>630.59999999999991</v>
      </c>
      <c r="C25" s="5">
        <f t="shared" si="0"/>
        <v>24.552250428282193</v>
      </c>
      <c r="D25" s="3">
        <f>SUM(D20:D24)</f>
        <v>573.1</v>
      </c>
      <c r="E25" s="5">
        <f t="shared" si="1"/>
        <v>17.779363405100206</v>
      </c>
      <c r="F25" s="3">
        <f>SUM(F20:F24)</f>
        <v>383.9</v>
      </c>
      <c r="G25" s="16">
        <f t="shared" si="3"/>
        <v>20.485592315901815</v>
      </c>
      <c r="H25" s="19">
        <f>SUM(H20:H24)</f>
        <v>529.20000000000005</v>
      </c>
      <c r="I25" s="5">
        <f t="shared" si="2"/>
        <v>20.775753768844226</v>
      </c>
      <c r="L25" s="45"/>
    </row>
    <row r="26" spans="1:12">
      <c r="A26" s="8" t="s">
        <v>18</v>
      </c>
      <c r="B26" s="9">
        <v>149.6</v>
      </c>
      <c r="C26" s="10">
        <f t="shared" si="0"/>
        <v>5.8246379068680882</v>
      </c>
      <c r="D26" s="9">
        <v>144.80000000000001</v>
      </c>
      <c r="E26" s="10">
        <f t="shared" si="1"/>
        <v>4.4921511447539864</v>
      </c>
      <c r="F26" s="9">
        <v>86</v>
      </c>
      <c r="G26" s="13">
        <f t="shared" si="3"/>
        <v>4.5891141942369265</v>
      </c>
      <c r="H26" s="14">
        <f>(B26+D26+F26)/3</f>
        <v>126.8</v>
      </c>
      <c r="I26" s="10">
        <f t="shared" si="2"/>
        <v>4.9780150753768844</v>
      </c>
      <c r="L26" s="45"/>
    </row>
    <row r="27" spans="1:12">
      <c r="A27" s="2" t="s">
        <v>19</v>
      </c>
      <c r="B27" s="3">
        <v>180.4</v>
      </c>
      <c r="C27" s="5">
        <f t="shared" si="0"/>
        <v>7.0238280641644604</v>
      </c>
      <c r="D27" s="3">
        <v>188.2</v>
      </c>
      <c r="E27" s="5">
        <f t="shared" si="1"/>
        <v>5.8385555624495868</v>
      </c>
      <c r="F27" s="3">
        <v>107</v>
      </c>
      <c r="G27" s="16">
        <f t="shared" si="3"/>
        <v>5.7097118463180365</v>
      </c>
      <c r="H27" s="17">
        <f>(B27+D27+F27)/3</f>
        <v>158.53333333333333</v>
      </c>
      <c r="I27" s="5">
        <f t="shared" si="2"/>
        <v>6.2238274706867678</v>
      </c>
      <c r="L27" s="45"/>
    </row>
    <row r="28" spans="1:12">
      <c r="A28" s="2" t="s">
        <v>20</v>
      </c>
      <c r="B28" s="3">
        <f>B26+B27</f>
        <v>330</v>
      </c>
      <c r="C28" s="5">
        <f t="shared" si="0"/>
        <v>12.848465971032548</v>
      </c>
      <c r="D28" s="3">
        <f>D26+D27</f>
        <v>333</v>
      </c>
      <c r="E28" s="5">
        <f t="shared" si="1"/>
        <v>10.330706707203573</v>
      </c>
      <c r="F28" s="3">
        <f>F26+F27</f>
        <v>193</v>
      </c>
      <c r="G28" s="16">
        <f t="shared" si="3"/>
        <v>10.298826040554964</v>
      </c>
      <c r="H28" s="19">
        <f>H26+H27</f>
        <v>285.33333333333331</v>
      </c>
      <c r="I28" s="5">
        <f t="shared" si="2"/>
        <v>11.201842546063652</v>
      </c>
      <c r="L28" s="45"/>
    </row>
    <row r="29" spans="1:12">
      <c r="A29" s="8" t="s">
        <v>21</v>
      </c>
      <c r="B29" s="9">
        <v>28</v>
      </c>
      <c r="C29" s="10">
        <f t="shared" si="0"/>
        <v>1.0901728702694284</v>
      </c>
      <c r="D29" s="9">
        <v>22.8</v>
      </c>
      <c r="E29" s="10">
        <f t="shared" si="1"/>
        <v>0.70732766643916367</v>
      </c>
      <c r="F29" s="9">
        <v>13.1</v>
      </c>
      <c r="G29" s="13">
        <f t="shared" si="3"/>
        <v>0.69903948772678759</v>
      </c>
      <c r="H29" s="14">
        <f>(B29+D29+F29)/3</f>
        <v>21.3</v>
      </c>
      <c r="I29" s="10">
        <f t="shared" si="2"/>
        <v>0.83621231155778908</v>
      </c>
      <c r="L29" s="45"/>
    </row>
    <row r="30" spans="1:12">
      <c r="A30" s="8" t="s">
        <v>22</v>
      </c>
      <c r="B30" s="9">
        <v>60</v>
      </c>
      <c r="C30" s="10">
        <f t="shared" si="0"/>
        <v>2.3360847220059178</v>
      </c>
      <c r="D30" s="9">
        <v>55.6</v>
      </c>
      <c r="E30" s="10">
        <f t="shared" si="1"/>
        <v>1.7248867655270832</v>
      </c>
      <c r="F30" s="9">
        <v>38</v>
      </c>
      <c r="G30" s="13">
        <f t="shared" si="3"/>
        <v>2.0277481323372468</v>
      </c>
      <c r="H30" s="14">
        <f>(B30+D30+F30)/3</f>
        <v>51.199999999999996</v>
      </c>
      <c r="I30" s="10">
        <f t="shared" si="2"/>
        <v>2.0100502512562812</v>
      </c>
      <c r="L30" s="45"/>
    </row>
    <row r="31" spans="1:12">
      <c r="A31" s="8" t="s">
        <v>23</v>
      </c>
      <c r="B31" s="9">
        <v>67.8</v>
      </c>
      <c r="C31" s="10">
        <f t="shared" si="0"/>
        <v>2.6397757358666873</v>
      </c>
      <c r="D31" s="9">
        <v>75.599999999999994</v>
      </c>
      <c r="E31" s="10">
        <f t="shared" si="1"/>
        <v>2.3453496308245949</v>
      </c>
      <c r="F31" s="9">
        <v>44</v>
      </c>
      <c r="G31" s="13">
        <f t="shared" si="3"/>
        <v>2.3479188900747068</v>
      </c>
      <c r="H31" s="14">
        <f>(B31+D31+F31)/3</f>
        <v>62.466666666666661</v>
      </c>
      <c r="I31" s="10">
        <f t="shared" si="2"/>
        <v>2.4523659966499163</v>
      </c>
      <c r="L31" s="45"/>
    </row>
    <row r="32" spans="1:12">
      <c r="A32" s="8" t="s">
        <v>24</v>
      </c>
      <c r="B32" s="9">
        <v>65.599999999999994</v>
      </c>
      <c r="C32" s="10">
        <f t="shared" si="0"/>
        <v>2.5541192960598034</v>
      </c>
      <c r="D32" s="9">
        <v>77</v>
      </c>
      <c r="E32" s="10">
        <f t="shared" si="1"/>
        <v>2.3887820313954209</v>
      </c>
      <c r="F32" s="9">
        <v>48</v>
      </c>
      <c r="G32" s="13">
        <f t="shared" si="3"/>
        <v>2.5613660618996801</v>
      </c>
      <c r="H32" s="14">
        <f>(B32+D32+F32)/3</f>
        <v>63.533333333333331</v>
      </c>
      <c r="I32" s="10">
        <f t="shared" si="2"/>
        <v>2.4942420435510888</v>
      </c>
      <c r="L32" s="45"/>
    </row>
    <row r="33" spans="1:12">
      <c r="A33" s="8" t="s">
        <v>25</v>
      </c>
      <c r="B33" s="9">
        <v>97.4</v>
      </c>
      <c r="C33" s="10">
        <f t="shared" si="0"/>
        <v>3.7922441987229405</v>
      </c>
      <c r="D33" s="9">
        <v>70.2</v>
      </c>
      <c r="E33" s="10">
        <f t="shared" si="1"/>
        <v>2.1778246571942668</v>
      </c>
      <c r="F33" s="9">
        <v>44</v>
      </c>
      <c r="G33" s="13">
        <f t="shared" si="3"/>
        <v>2.3479188900747068</v>
      </c>
      <c r="H33" s="14">
        <f>(B33+D33+F33)/3</f>
        <v>70.533333333333346</v>
      </c>
      <c r="I33" s="10">
        <f t="shared" si="2"/>
        <v>2.7690536013400342</v>
      </c>
      <c r="L33" s="45"/>
    </row>
    <row r="34" spans="1:12">
      <c r="A34" s="2" t="s">
        <v>26</v>
      </c>
      <c r="B34" s="3">
        <v>10.8</v>
      </c>
      <c r="C34" s="5">
        <f t="shared" si="0"/>
        <v>0.42049524996106524</v>
      </c>
      <c r="D34" s="3">
        <v>8.1</v>
      </c>
      <c r="E34" s="5">
        <f t="shared" si="1"/>
        <v>0.25128746044549233</v>
      </c>
      <c r="F34" s="3"/>
      <c r="G34" s="16"/>
      <c r="H34" s="17"/>
      <c r="I34" s="5">
        <f t="shared" si="2"/>
        <v>0</v>
      </c>
      <c r="L34" s="45"/>
    </row>
    <row r="35" spans="1:12">
      <c r="A35" s="2" t="s">
        <v>27</v>
      </c>
      <c r="B35" s="3">
        <f>SUM(B29:B34)</f>
        <v>329.6</v>
      </c>
      <c r="C35" s="5">
        <f t="shared" si="0"/>
        <v>12.832892072885842</v>
      </c>
      <c r="D35" s="3">
        <f>SUM(D29:D34)</f>
        <v>309.3</v>
      </c>
      <c r="E35" s="5">
        <f t="shared" si="1"/>
        <v>9.5954582118260223</v>
      </c>
      <c r="F35" s="3">
        <f>SUM(F29:F34)</f>
        <v>187.1</v>
      </c>
      <c r="G35" s="16">
        <f>100/1874*F35</f>
        <v>9.9839914621131278</v>
      </c>
      <c r="H35" s="19">
        <f>SUM(H29:H34)</f>
        <v>269.03333333333336</v>
      </c>
      <c r="I35" s="5">
        <f t="shared" si="2"/>
        <v>10.56192420435511</v>
      </c>
      <c r="L35" s="45"/>
    </row>
    <row r="36" spans="1:12">
      <c r="A36" s="2"/>
      <c r="B36" s="3"/>
      <c r="C36" s="4">
        <f t="shared" si="0"/>
        <v>0</v>
      </c>
      <c r="D36" s="3"/>
      <c r="E36" s="4"/>
      <c r="F36" s="3"/>
      <c r="G36" s="3"/>
      <c r="H36" s="26"/>
      <c r="I36" s="4">
        <f t="shared" si="2"/>
        <v>0</v>
      </c>
      <c r="L36" s="45"/>
    </row>
    <row r="37" spans="1:12">
      <c r="A37" s="2" t="s">
        <v>28</v>
      </c>
      <c r="B37" s="3">
        <f>B9+B19+B25+B28+B35</f>
        <v>2568.4</v>
      </c>
      <c r="C37" s="4">
        <f t="shared" si="0"/>
        <v>100</v>
      </c>
      <c r="D37" s="3">
        <f>D9+D19+D25+D28+D35</f>
        <v>3223.4</v>
      </c>
      <c r="E37" s="4"/>
      <c r="F37" s="3">
        <f>F9+F19+F25+F28+F35</f>
        <v>1874</v>
      </c>
      <c r="G37" s="3"/>
      <c r="H37" s="12">
        <f>H9+H19+H25+H28+H35</f>
        <v>2547.1999999999998</v>
      </c>
      <c r="I37" s="4">
        <f t="shared" si="2"/>
        <v>100</v>
      </c>
      <c r="L37" s="45"/>
    </row>
    <row r="40" spans="1:12">
      <c r="A40" t="s">
        <v>54</v>
      </c>
    </row>
    <row r="41" spans="1:12">
      <c r="A41" t="s">
        <v>58</v>
      </c>
    </row>
    <row r="43" spans="1:12">
      <c r="A43" t="s">
        <v>59</v>
      </c>
    </row>
    <row r="44" spans="1:12">
      <c r="A44" t="s">
        <v>55</v>
      </c>
    </row>
    <row r="46" spans="1:12">
      <c r="A46" t="s">
        <v>60</v>
      </c>
    </row>
    <row r="48" spans="1:12">
      <c r="A48" t="s">
        <v>61</v>
      </c>
    </row>
  </sheetData>
  <phoneticPr fontId="2" type="noConversion"/>
  <pageMargins left="1.43" right="0.27559055118110237" top="0.17" bottom="0.24" header="0.17" footer="0.3"/>
  <pageSetup paperSize="9" orientation="landscape" horizontalDpi="300" verticalDpi="300"/>
  <headerFooter alignWithMargins="0"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"/>
    </sheetView>
  </sheetViews>
  <sheetFormatPr baseColWidth="10" defaultRowHeight="13" x14ac:dyDescent="0"/>
  <cols>
    <col min="1" max="1" width="20.85546875" customWidth="1"/>
    <col min="2" max="2" width="7.85546875" customWidth="1"/>
    <col min="3" max="3" width="3.140625" customWidth="1"/>
    <col min="4" max="10" width="7.85546875" customWidth="1"/>
  </cols>
  <sheetData>
    <row r="1" spans="1:10">
      <c r="A1" s="49" t="s">
        <v>76</v>
      </c>
    </row>
    <row r="2" spans="1:10">
      <c r="A2" s="49" t="s">
        <v>68</v>
      </c>
    </row>
    <row r="4" spans="1:10">
      <c r="A4" s="1"/>
      <c r="B4" s="28" t="s">
        <v>43</v>
      </c>
      <c r="C4" s="29"/>
      <c r="D4" s="30"/>
      <c r="E4" s="29" t="s">
        <v>44</v>
      </c>
      <c r="F4" s="30"/>
      <c r="G4" s="29" t="s">
        <v>45</v>
      </c>
      <c r="H4" s="30"/>
      <c r="I4" s="28" t="s">
        <v>35</v>
      </c>
      <c r="J4" s="30"/>
    </row>
    <row r="5" spans="1:10">
      <c r="A5" s="2"/>
      <c r="B5" s="31" t="s">
        <v>2</v>
      </c>
      <c r="C5" s="32"/>
      <c r="D5" s="4" t="s">
        <v>3</v>
      </c>
      <c r="E5" s="32" t="s">
        <v>2</v>
      </c>
      <c r="F5" s="4" t="s">
        <v>3</v>
      </c>
      <c r="G5" s="32" t="s">
        <v>2</v>
      </c>
      <c r="H5" s="4" t="s">
        <v>3</v>
      </c>
      <c r="I5" s="31" t="s">
        <v>2</v>
      </c>
      <c r="J5" s="4" t="s">
        <v>3</v>
      </c>
    </row>
    <row r="6" spans="1:10">
      <c r="A6" s="8" t="s">
        <v>46</v>
      </c>
      <c r="B6" s="33">
        <v>900</v>
      </c>
      <c r="C6" s="34" t="s">
        <v>47</v>
      </c>
      <c r="D6" s="15">
        <f t="shared" ref="D6:D36" si="0">100/5952.8*B6</f>
        <v>15.118935626931863</v>
      </c>
      <c r="E6" s="34">
        <v>587.20000000000005</v>
      </c>
      <c r="F6" s="15">
        <f t="shared" ref="F6:F36" si="1">100/3217.1*E6</f>
        <v>18.252463398713129</v>
      </c>
      <c r="G6" s="35">
        <v>939</v>
      </c>
      <c r="H6" s="10">
        <f>(G6*100/6083)</f>
        <v>15.43646227190531</v>
      </c>
      <c r="I6" s="36">
        <f>(B6+E6+G6)/3</f>
        <v>808.73333333333323</v>
      </c>
      <c r="J6" s="15">
        <f>100/5073.7*I6</f>
        <v>15.939715263680021</v>
      </c>
    </row>
    <row r="7" spans="1:10">
      <c r="A7" s="8" t="s">
        <v>5</v>
      </c>
      <c r="B7" s="33">
        <v>600</v>
      </c>
      <c r="C7" s="34" t="s">
        <v>47</v>
      </c>
      <c r="D7" s="15">
        <f t="shared" si="0"/>
        <v>10.079290417954576</v>
      </c>
      <c r="E7" s="34">
        <v>183.5</v>
      </c>
      <c r="F7" s="15">
        <f t="shared" si="1"/>
        <v>5.7038948120978521</v>
      </c>
      <c r="G7" s="35">
        <v>580</v>
      </c>
      <c r="H7" s="10">
        <f>(G7*100/6083)</f>
        <v>9.5347690284399143</v>
      </c>
      <c r="I7" s="36">
        <f>(B7+E7+G7)/3</f>
        <v>454.5</v>
      </c>
      <c r="J7" s="15">
        <f>100/5073.7*I7</f>
        <v>8.9579596743993548</v>
      </c>
    </row>
    <row r="8" spans="1:10">
      <c r="A8" s="2" t="s">
        <v>6</v>
      </c>
      <c r="B8" s="37">
        <v>5</v>
      </c>
      <c r="C8" s="38" t="s">
        <v>47</v>
      </c>
      <c r="D8" s="18">
        <f t="shared" si="0"/>
        <v>8.399408681628813E-2</v>
      </c>
      <c r="E8" s="38">
        <v>2.1</v>
      </c>
      <c r="F8" s="18">
        <f t="shared" si="1"/>
        <v>6.5276180410929099E-2</v>
      </c>
      <c r="G8" s="32">
        <v>3</v>
      </c>
      <c r="H8" s="5">
        <f>(G8*100/6083)</f>
        <v>4.931777083675818E-2</v>
      </c>
      <c r="I8" s="39">
        <f>(B8+E8+G8)/3</f>
        <v>3.3666666666666667</v>
      </c>
      <c r="J8" s="18">
        <f>100/5073.7*I8</f>
        <v>6.6355256847402622E-2</v>
      </c>
    </row>
    <row r="9" spans="1:10">
      <c r="A9" s="2" t="s">
        <v>7</v>
      </c>
      <c r="B9" s="37">
        <f>SUM(B6:B8)</f>
        <v>1505</v>
      </c>
      <c r="C9" s="38"/>
      <c r="D9" s="18">
        <f t="shared" si="0"/>
        <v>25.282220131702726</v>
      </c>
      <c r="E9" s="38">
        <f>SUM(E6:E8)</f>
        <v>772.80000000000007</v>
      </c>
      <c r="F9" s="18">
        <f t="shared" si="1"/>
        <v>24.021634391221912</v>
      </c>
      <c r="G9" s="32">
        <f>SUM(G6:G8)</f>
        <v>1522</v>
      </c>
      <c r="H9" s="5">
        <f>SUM(H6:H8)</f>
        <v>25.020549071181982</v>
      </c>
      <c r="I9" s="40">
        <f>SUM(I6:I8)</f>
        <v>1266.5999999999997</v>
      </c>
      <c r="J9" s="18">
        <f>100/5073.7*I9</f>
        <v>24.964030194926774</v>
      </c>
    </row>
    <row r="10" spans="1:10">
      <c r="A10" s="8" t="s">
        <v>36</v>
      </c>
      <c r="B10" s="33">
        <v>231.2</v>
      </c>
      <c r="C10" s="34"/>
      <c r="D10" s="15">
        <f t="shared" si="0"/>
        <v>3.8838865743851629</v>
      </c>
      <c r="E10" s="34">
        <v>147.6</v>
      </c>
      <c r="F10" s="15">
        <f t="shared" si="1"/>
        <v>4.5879829660253026</v>
      </c>
      <c r="G10" s="35"/>
      <c r="H10" s="10"/>
      <c r="I10" s="36"/>
      <c r="J10" s="15"/>
    </row>
    <row r="11" spans="1:10">
      <c r="A11" s="8" t="s">
        <v>37</v>
      </c>
      <c r="B11" s="33">
        <v>417.2</v>
      </c>
      <c r="C11" s="34"/>
      <c r="D11" s="15">
        <f t="shared" si="0"/>
        <v>7.0084666039510815</v>
      </c>
      <c r="E11" s="34">
        <v>283.5</v>
      </c>
      <c r="F11" s="15">
        <f t="shared" si="1"/>
        <v>8.8122843554754287</v>
      </c>
      <c r="G11" s="35"/>
      <c r="H11" s="10"/>
      <c r="I11" s="36"/>
      <c r="J11" s="15"/>
    </row>
    <row r="12" spans="1:10">
      <c r="A12" s="8" t="s">
        <v>38</v>
      </c>
      <c r="B12" s="33">
        <v>252.6</v>
      </c>
      <c r="C12" s="34"/>
      <c r="D12" s="15">
        <f t="shared" si="0"/>
        <v>4.2433812659588765</v>
      </c>
      <c r="E12" s="34">
        <v>173.7</v>
      </c>
      <c r="F12" s="15">
        <f t="shared" si="1"/>
        <v>5.3992726368468498</v>
      </c>
      <c r="G12" s="35"/>
      <c r="H12" s="10"/>
      <c r="I12" s="36"/>
      <c r="J12" s="15"/>
    </row>
    <row r="13" spans="1:10">
      <c r="A13" s="8" t="s">
        <v>39</v>
      </c>
      <c r="B13" s="33">
        <v>75.900000000000006</v>
      </c>
      <c r="C13" s="34"/>
      <c r="D13" s="15">
        <f t="shared" si="0"/>
        <v>1.2750302378712539</v>
      </c>
      <c r="E13" s="34">
        <v>60</v>
      </c>
      <c r="F13" s="15">
        <f t="shared" si="1"/>
        <v>1.8650337260265457</v>
      </c>
      <c r="G13" s="35"/>
      <c r="H13" s="10"/>
      <c r="I13" s="36"/>
      <c r="J13" s="15"/>
    </row>
    <row r="14" spans="1:10">
      <c r="A14" s="8" t="s">
        <v>40</v>
      </c>
      <c r="B14" s="33">
        <v>18.2</v>
      </c>
      <c r="C14" s="34"/>
      <c r="D14" s="15">
        <f t="shared" si="0"/>
        <v>0.30573847601128878</v>
      </c>
      <c r="E14" s="34">
        <v>10</v>
      </c>
      <c r="F14" s="15">
        <f t="shared" si="1"/>
        <v>0.3108389543377576</v>
      </c>
      <c r="G14" s="35"/>
      <c r="H14" s="10"/>
      <c r="I14" s="36"/>
      <c r="J14" s="15"/>
    </row>
    <row r="15" spans="1:10">
      <c r="A15" s="20" t="s">
        <v>48</v>
      </c>
      <c r="B15" s="41">
        <v>60.2</v>
      </c>
      <c r="C15" s="42"/>
      <c r="D15" s="25">
        <f t="shared" si="0"/>
        <v>1.011288805268109</v>
      </c>
      <c r="E15" s="42"/>
      <c r="F15" s="25">
        <f t="shared" si="1"/>
        <v>0</v>
      </c>
      <c r="G15" s="43"/>
      <c r="H15" s="22"/>
      <c r="I15" s="44"/>
      <c r="J15" s="25"/>
    </row>
    <row r="16" spans="1:10">
      <c r="A16" s="20" t="s">
        <v>49</v>
      </c>
      <c r="B16" s="41">
        <f>SUM(B10:B15)</f>
        <v>1055.3</v>
      </c>
      <c r="C16" s="42"/>
      <c r="D16" s="25">
        <f t="shared" si="0"/>
        <v>17.727791963445771</v>
      </c>
      <c r="E16" s="42">
        <f>SUM(E10:E15)</f>
        <v>674.8</v>
      </c>
      <c r="F16" s="25">
        <f t="shared" si="1"/>
        <v>20.975412638711884</v>
      </c>
      <c r="G16" s="43">
        <v>989</v>
      </c>
      <c r="H16" s="22">
        <f>(G16*100/6083)</f>
        <v>16.258425119184611</v>
      </c>
      <c r="I16" s="44">
        <f>(B16+E16+G16)/3</f>
        <v>906.36666666666667</v>
      </c>
      <c r="J16" s="25">
        <f t="shared" ref="J16:J34" si="2">100/5073.7*I16</f>
        <v>17.8640177122547</v>
      </c>
    </row>
    <row r="17" spans="1:10">
      <c r="A17" s="8" t="s">
        <v>9</v>
      </c>
      <c r="B17" s="33">
        <v>546</v>
      </c>
      <c r="C17" s="34"/>
      <c r="D17" s="15">
        <f t="shared" si="0"/>
        <v>9.1721542803386633</v>
      </c>
      <c r="E17" s="34">
        <v>344</v>
      </c>
      <c r="F17" s="15">
        <f t="shared" si="1"/>
        <v>10.692860029218862</v>
      </c>
      <c r="G17" s="35">
        <v>580</v>
      </c>
      <c r="H17" s="10">
        <f>(G17*100/6083)</f>
        <v>9.5347690284399143</v>
      </c>
      <c r="I17" s="36">
        <f>(B17+E17+G17)/3</f>
        <v>490</v>
      </c>
      <c r="J17" s="15">
        <f t="shared" si="2"/>
        <v>9.657646293631867</v>
      </c>
    </row>
    <row r="18" spans="1:10">
      <c r="A18" s="2" t="s">
        <v>10</v>
      </c>
      <c r="B18" s="37">
        <v>50.1</v>
      </c>
      <c r="C18" s="38"/>
      <c r="D18" s="18">
        <f t="shared" si="0"/>
        <v>0.8416207498992071</v>
      </c>
      <c r="E18" s="38">
        <v>30.4</v>
      </c>
      <c r="F18" s="18">
        <f t="shared" si="1"/>
        <v>0.94495042118678307</v>
      </c>
      <c r="G18" s="32">
        <v>47</v>
      </c>
      <c r="H18" s="5">
        <f>(G18*100/6083)</f>
        <v>0.77264507644254476</v>
      </c>
      <c r="I18" s="39">
        <f>(B18+E18+G18)/3</f>
        <v>42.5</v>
      </c>
      <c r="J18" s="18">
        <f t="shared" si="2"/>
        <v>0.83765299485582523</v>
      </c>
    </row>
    <row r="19" spans="1:10">
      <c r="A19" s="2" t="s">
        <v>11</v>
      </c>
      <c r="B19" s="37">
        <f>B16+B17+B18</f>
        <v>1651.3999999999999</v>
      </c>
      <c r="C19" s="38"/>
      <c r="D19" s="18">
        <f t="shared" si="0"/>
        <v>27.741566993683641</v>
      </c>
      <c r="E19" s="38">
        <f>E16+E17+E18</f>
        <v>1049.2</v>
      </c>
      <c r="F19" s="18">
        <f t="shared" si="1"/>
        <v>32.613223089117533</v>
      </c>
      <c r="G19" s="32">
        <f>SUM(G16:G18)</f>
        <v>1616</v>
      </c>
      <c r="H19" s="5">
        <f>SUM(H16:H18)</f>
        <v>26.565839224067069</v>
      </c>
      <c r="I19" s="40">
        <f>SUM(I16:I18)</f>
        <v>1438.8666666666668</v>
      </c>
      <c r="J19" s="18">
        <f t="shared" si="2"/>
        <v>28.359317000742394</v>
      </c>
    </row>
    <row r="20" spans="1:10">
      <c r="A20" s="8" t="s">
        <v>12</v>
      </c>
      <c r="B20" s="33">
        <v>275</v>
      </c>
      <c r="C20" s="34"/>
      <c r="D20" s="15">
        <f t="shared" si="0"/>
        <v>4.6196747748958469</v>
      </c>
      <c r="E20" s="34">
        <v>135.4</v>
      </c>
      <c r="F20" s="15">
        <f t="shared" si="1"/>
        <v>4.2087594417332381</v>
      </c>
      <c r="G20" s="35">
        <v>282</v>
      </c>
      <c r="H20" s="10">
        <f>(G20*100/6083)</f>
        <v>4.635870458655269</v>
      </c>
      <c r="I20" s="36">
        <f>(B20+E20+G20)/3</f>
        <v>230.79999999999998</v>
      </c>
      <c r="J20" s="15">
        <f t="shared" si="2"/>
        <v>4.5489484991229281</v>
      </c>
    </row>
    <row r="21" spans="1:10">
      <c r="A21" s="8" t="s">
        <v>13</v>
      </c>
      <c r="B21" s="33">
        <v>468</v>
      </c>
      <c r="C21" s="34"/>
      <c r="D21" s="15">
        <f t="shared" si="0"/>
        <v>7.8618465260045687</v>
      </c>
      <c r="E21" s="34">
        <v>208.4</v>
      </c>
      <c r="F21" s="15">
        <f t="shared" si="1"/>
        <v>6.477883808398869</v>
      </c>
      <c r="G21" s="35">
        <v>475</v>
      </c>
      <c r="H21" s="10">
        <f>(G21*100/6083)</f>
        <v>7.8086470491533779</v>
      </c>
      <c r="I21" s="36">
        <f>(B21+E21+G21)/3</f>
        <v>383.8</v>
      </c>
      <c r="J21" s="15">
        <f t="shared" si="2"/>
        <v>7.5644992806038989</v>
      </c>
    </row>
    <row r="22" spans="1:10">
      <c r="A22" s="8" t="s">
        <v>14</v>
      </c>
      <c r="B22" s="33">
        <v>272.39999999999998</v>
      </c>
      <c r="C22" s="34"/>
      <c r="D22" s="15">
        <f t="shared" si="0"/>
        <v>4.5759978497513769</v>
      </c>
      <c r="E22" s="34">
        <v>187.9</v>
      </c>
      <c r="F22" s="15">
        <f t="shared" si="1"/>
        <v>5.8406639520064658</v>
      </c>
      <c r="G22" s="35">
        <v>333</v>
      </c>
      <c r="H22" s="10">
        <f>(G22*100/6083)</f>
        <v>5.4742725628801576</v>
      </c>
      <c r="I22" s="36">
        <f>(B22+E22+G22)/3</f>
        <v>264.43333333333334</v>
      </c>
      <c r="J22" s="15">
        <f t="shared" si="2"/>
        <v>5.2118440848558913</v>
      </c>
    </row>
    <row r="23" spans="1:10">
      <c r="A23" s="8" t="s">
        <v>15</v>
      </c>
      <c r="B23" s="33">
        <v>398.4</v>
      </c>
      <c r="C23" s="34"/>
      <c r="D23" s="15">
        <f t="shared" si="0"/>
        <v>6.6926488375218378</v>
      </c>
      <c r="E23" s="34">
        <v>207.8</v>
      </c>
      <c r="F23" s="15">
        <f t="shared" si="1"/>
        <v>6.4592334711386039</v>
      </c>
      <c r="G23" s="35">
        <v>483</v>
      </c>
      <c r="H23" s="10">
        <f>(G23*100/6083)</f>
        <v>7.9401611047180669</v>
      </c>
      <c r="I23" s="36">
        <f>(B23+E23+G23)/3</f>
        <v>363.06666666666666</v>
      </c>
      <c r="J23" s="15">
        <f t="shared" si="2"/>
        <v>7.1558560156624686</v>
      </c>
    </row>
    <row r="24" spans="1:10">
      <c r="A24" s="2" t="s">
        <v>16</v>
      </c>
      <c r="B24" s="37">
        <v>26.8</v>
      </c>
      <c r="C24" s="38"/>
      <c r="D24" s="18">
        <f t="shared" si="0"/>
        <v>0.45020830533530437</v>
      </c>
      <c r="E24" s="38">
        <v>12.8</v>
      </c>
      <c r="F24" s="18">
        <f t="shared" si="1"/>
        <v>0.39787386155232979</v>
      </c>
      <c r="G24" s="32">
        <v>36.700000000000003</v>
      </c>
      <c r="H24" s="5">
        <f>(G24*100/6083)</f>
        <v>0.60332072990300845</v>
      </c>
      <c r="I24" s="39">
        <f>(B24+E24+G24)/3</f>
        <v>25.433333333333337</v>
      </c>
      <c r="J24" s="18">
        <f t="shared" si="2"/>
        <v>0.50127783143136839</v>
      </c>
    </row>
    <row r="25" spans="1:10">
      <c r="A25" s="2" t="s">
        <v>17</v>
      </c>
      <c r="B25" s="37">
        <f>SUM(B20:B24)</f>
        <v>1440.6</v>
      </c>
      <c r="C25" s="38"/>
      <c r="D25" s="18">
        <f t="shared" si="0"/>
        <v>24.200376293508935</v>
      </c>
      <c r="E25" s="38">
        <f>SUM(E20:E24)</f>
        <v>752.3</v>
      </c>
      <c r="F25" s="18">
        <f t="shared" si="1"/>
        <v>23.384414534829503</v>
      </c>
      <c r="G25" s="32">
        <f>SUM(G20:G24)</f>
        <v>1609.7</v>
      </c>
      <c r="H25" s="5">
        <f>SUM(H20:H24)</f>
        <v>26.46227190530988</v>
      </c>
      <c r="I25" s="40">
        <f>SUM(I20:I24)</f>
        <v>1267.5333333333333</v>
      </c>
      <c r="J25" s="18">
        <f t="shared" si="2"/>
        <v>24.982425711676555</v>
      </c>
    </row>
    <row r="26" spans="1:10">
      <c r="A26" s="8" t="s">
        <v>18</v>
      </c>
      <c r="B26" s="33">
        <v>349</v>
      </c>
      <c r="C26" s="34"/>
      <c r="D26" s="15">
        <f t="shared" si="0"/>
        <v>5.8627872597769111</v>
      </c>
      <c r="E26" s="34">
        <v>151.6</v>
      </c>
      <c r="F26" s="15">
        <f t="shared" si="1"/>
        <v>4.7123185477604057</v>
      </c>
      <c r="G26" s="35">
        <v>353</v>
      </c>
      <c r="H26" s="10">
        <f>(G26*100/6083)</f>
        <v>5.8030577017918787</v>
      </c>
      <c r="I26" s="36">
        <f>(B26+E26+G26)/3</f>
        <v>284.53333333333336</v>
      </c>
      <c r="J26" s="15">
        <f t="shared" si="2"/>
        <v>5.6080046777171173</v>
      </c>
    </row>
    <row r="27" spans="1:10">
      <c r="A27" s="8" t="s">
        <v>19</v>
      </c>
      <c r="B27" s="33">
        <v>301.8</v>
      </c>
      <c r="C27" s="34"/>
      <c r="D27" s="15">
        <f t="shared" si="0"/>
        <v>5.0698830802311514</v>
      </c>
      <c r="E27" s="34">
        <v>156.80000000000001</v>
      </c>
      <c r="F27" s="15">
        <f t="shared" si="1"/>
        <v>4.8739548040160399</v>
      </c>
      <c r="G27" s="35">
        <v>354</v>
      </c>
      <c r="H27" s="10">
        <f>(G27*100/6083)</f>
        <v>5.8194969587374654</v>
      </c>
      <c r="I27" s="36">
        <f>(B27+E27+G27)/3</f>
        <v>270.86666666666667</v>
      </c>
      <c r="J27" s="15">
        <f t="shared" si="2"/>
        <v>5.3386417538811264</v>
      </c>
    </row>
    <row r="28" spans="1:10">
      <c r="A28" s="2" t="s">
        <v>50</v>
      </c>
      <c r="B28" s="37">
        <v>31.2</v>
      </c>
      <c r="C28" s="38"/>
      <c r="D28" s="18">
        <f t="shared" si="0"/>
        <v>0.52412310173363796</v>
      </c>
      <c r="E28" s="38">
        <v>12</v>
      </c>
      <c r="F28" s="18">
        <f t="shared" si="1"/>
        <v>0.37300674520530913</v>
      </c>
      <c r="G28" s="32">
        <v>28</v>
      </c>
      <c r="H28" s="5">
        <f>(G28*100/6083)</f>
        <v>0.46029919447640966</v>
      </c>
      <c r="I28" s="39">
        <f>(B28+E28+G28)/3</f>
        <v>23.733333333333334</v>
      </c>
      <c r="J28" s="18">
        <f t="shared" si="2"/>
        <v>0.46777171163713532</v>
      </c>
    </row>
    <row r="29" spans="1:10">
      <c r="A29" s="2" t="s">
        <v>20</v>
      </c>
      <c r="B29" s="37">
        <f>SUM(B26:B28)</f>
        <v>682</v>
      </c>
      <c r="C29" s="38"/>
      <c r="D29" s="18">
        <f t="shared" si="0"/>
        <v>11.4567934417417</v>
      </c>
      <c r="E29" s="38">
        <f>SUM(E26:E28)</f>
        <v>320.39999999999998</v>
      </c>
      <c r="F29" s="18">
        <f t="shared" si="1"/>
        <v>9.9592800969817539</v>
      </c>
      <c r="G29" s="32">
        <f>SUM(G26:G28)</f>
        <v>735</v>
      </c>
      <c r="H29" s="5">
        <f>SUM(H26:H28)</f>
        <v>12.082853855005753</v>
      </c>
      <c r="I29" s="40">
        <f>SUM(I26:I28)</f>
        <v>579.13333333333344</v>
      </c>
      <c r="J29" s="18">
        <f t="shared" si="2"/>
        <v>11.41441814323538</v>
      </c>
    </row>
    <row r="30" spans="1:10">
      <c r="A30" s="8" t="s">
        <v>21</v>
      </c>
      <c r="B30" s="33">
        <v>65.400000000000006</v>
      </c>
      <c r="C30" s="34"/>
      <c r="D30" s="15">
        <f t="shared" si="0"/>
        <v>1.0986426555570488</v>
      </c>
      <c r="E30" s="34">
        <v>30.2</v>
      </c>
      <c r="F30" s="15">
        <f t="shared" si="1"/>
        <v>0.93873364210002797</v>
      </c>
      <c r="G30" s="35">
        <v>49.3</v>
      </c>
      <c r="H30" s="10">
        <f>(G30*100/6083)</f>
        <v>0.81045536741739277</v>
      </c>
      <c r="I30" s="36">
        <f>(B30+E30+G30)/3</f>
        <v>48.300000000000004</v>
      </c>
      <c r="J30" s="15">
        <f t="shared" si="2"/>
        <v>0.95196799180085556</v>
      </c>
    </row>
    <row r="31" spans="1:10">
      <c r="A31" s="8" t="s">
        <v>22</v>
      </c>
      <c r="B31" s="33">
        <v>155.6</v>
      </c>
      <c r="C31" s="34"/>
      <c r="D31" s="15">
        <f t="shared" si="0"/>
        <v>2.6138959817228864</v>
      </c>
      <c r="E31" s="34">
        <v>80</v>
      </c>
      <c r="F31" s="15">
        <f t="shared" si="1"/>
        <v>2.4867116347020608</v>
      </c>
      <c r="G31" s="35">
        <v>157</v>
      </c>
      <c r="H31" s="10">
        <f>(G31*100/6083)</f>
        <v>2.5809633404570111</v>
      </c>
      <c r="I31" s="36">
        <f>(B31+E31+G31)/3</f>
        <v>130.86666666666667</v>
      </c>
      <c r="J31" s="15">
        <f t="shared" si="2"/>
        <v>2.5793142414148784</v>
      </c>
    </row>
    <row r="32" spans="1:10">
      <c r="A32" s="8" t="s">
        <v>23</v>
      </c>
      <c r="B32" s="33">
        <v>112.2</v>
      </c>
      <c r="C32" s="34"/>
      <c r="D32" s="15">
        <f t="shared" si="0"/>
        <v>1.8848273081575058</v>
      </c>
      <c r="E32" s="34">
        <v>54</v>
      </c>
      <c r="F32" s="15">
        <f t="shared" si="1"/>
        <v>1.6785303534238911</v>
      </c>
      <c r="G32" s="35">
        <v>111</v>
      </c>
      <c r="H32" s="10">
        <f>(G32*100/6083)</f>
        <v>1.8247575209600526</v>
      </c>
      <c r="I32" s="36">
        <f>(B32+E32+G32)/3</f>
        <v>92.399999999999991</v>
      </c>
      <c r="J32" s="15">
        <f t="shared" si="2"/>
        <v>1.8211561582277234</v>
      </c>
    </row>
    <row r="33" spans="1:10">
      <c r="A33" s="8" t="s">
        <v>24</v>
      </c>
      <c r="B33" s="33">
        <v>115</v>
      </c>
      <c r="C33" s="34"/>
      <c r="D33" s="15">
        <f t="shared" si="0"/>
        <v>1.9318639967746269</v>
      </c>
      <c r="E33" s="34">
        <v>53.4</v>
      </c>
      <c r="F33" s="15">
        <f t="shared" si="1"/>
        <v>1.6598800161636256</v>
      </c>
      <c r="G33" s="35">
        <v>115</v>
      </c>
      <c r="H33" s="10">
        <f>(G33*100/6083)</f>
        <v>1.8905145487423969</v>
      </c>
      <c r="I33" s="36">
        <f>(B33+E33+G33)/3</f>
        <v>94.466666666666654</v>
      </c>
      <c r="J33" s="15">
        <f t="shared" si="2"/>
        <v>1.8618890881736536</v>
      </c>
    </row>
    <row r="34" spans="1:10">
      <c r="A34" s="8" t="s">
        <v>25</v>
      </c>
      <c r="B34" s="33">
        <v>205.2</v>
      </c>
      <c r="C34" s="34"/>
      <c r="D34" s="15">
        <f t="shared" si="0"/>
        <v>3.4471173229404646</v>
      </c>
      <c r="E34" s="34">
        <v>93.4</v>
      </c>
      <c r="F34" s="15">
        <f t="shared" si="1"/>
        <v>2.9032358335146564</v>
      </c>
      <c r="G34" s="35">
        <v>168</v>
      </c>
      <c r="H34" s="10">
        <f>(G34*100/6083)</f>
        <v>2.7617951668584579</v>
      </c>
      <c r="I34" s="36">
        <f>(B34+E34+G34)/3</f>
        <v>155.53333333333333</v>
      </c>
      <c r="J34" s="15">
        <f t="shared" si="2"/>
        <v>3.0654814698017883</v>
      </c>
    </row>
    <row r="35" spans="1:10">
      <c r="A35" s="2" t="s">
        <v>26</v>
      </c>
      <c r="B35" s="37">
        <v>20.399999999999999</v>
      </c>
      <c r="C35" s="38"/>
      <c r="D35" s="18">
        <f t="shared" si="0"/>
        <v>0.34269587421045555</v>
      </c>
      <c r="E35" s="38">
        <v>11.4</v>
      </c>
      <c r="F35" s="18">
        <f t="shared" si="1"/>
        <v>0.35435640794504369</v>
      </c>
      <c r="G35" s="32"/>
      <c r="H35" s="4"/>
      <c r="I35" s="39"/>
      <c r="J35" s="18"/>
    </row>
    <row r="36" spans="1:10">
      <c r="A36" s="2" t="s">
        <v>27</v>
      </c>
      <c r="B36" s="37">
        <f>SUM(B30:B35)</f>
        <v>673.8</v>
      </c>
      <c r="C36" s="38"/>
      <c r="D36" s="18">
        <f t="shared" si="0"/>
        <v>11.319043139362988</v>
      </c>
      <c r="E36" s="38">
        <f>SUM(E30:E35)</f>
        <v>322.39999999999998</v>
      </c>
      <c r="F36" s="18">
        <f t="shared" si="1"/>
        <v>10.021447887849305</v>
      </c>
      <c r="G36" s="32">
        <f>SUM(G30:G35)</f>
        <v>600.29999999999995</v>
      </c>
      <c r="H36" s="5">
        <f>SUM(H30:H35)</f>
        <v>9.8684859444353101</v>
      </c>
      <c r="I36" s="40">
        <f>SUM(I30:I35)</f>
        <v>521.56666666666661</v>
      </c>
      <c r="J36" s="18">
        <f>100/5073.7*I36</f>
        <v>10.279808949418898</v>
      </c>
    </row>
    <row r="37" spans="1:10">
      <c r="A37" s="2"/>
      <c r="B37" s="37"/>
      <c r="C37" s="38"/>
      <c r="D37" s="27"/>
      <c r="E37" s="38"/>
      <c r="F37" s="27"/>
      <c r="G37" s="32"/>
      <c r="H37" s="4"/>
      <c r="I37" s="37"/>
      <c r="J37" s="27"/>
    </row>
    <row r="38" spans="1:10">
      <c r="A38" s="2" t="s">
        <v>51</v>
      </c>
      <c r="B38" s="37">
        <f>B9+B19+B25+B29+B36</f>
        <v>5952.8</v>
      </c>
      <c r="C38" s="38"/>
      <c r="D38" s="27"/>
      <c r="E38" s="38">
        <f>E9+E19+E25+E29+E36</f>
        <v>3217.1000000000004</v>
      </c>
      <c r="F38" s="27"/>
      <c r="G38" s="32">
        <f>G9+G19+G25+G29+G36</f>
        <v>6083</v>
      </c>
      <c r="H38" s="4"/>
      <c r="I38" s="31">
        <f>I9+I19+I25+I29+I36</f>
        <v>5073.7</v>
      </c>
      <c r="J38" s="4"/>
    </row>
    <row r="41" spans="1:10">
      <c r="A41" t="s">
        <v>62</v>
      </c>
    </row>
    <row r="42" spans="1:10">
      <c r="A42" t="s">
        <v>55</v>
      </c>
    </row>
    <row r="44" spans="1:10">
      <c r="A44" t="s">
        <v>52</v>
      </c>
    </row>
    <row r="45" spans="1:10">
      <c r="A45" t="s">
        <v>53</v>
      </c>
    </row>
    <row r="47" spans="1:10">
      <c r="A47" t="s">
        <v>63</v>
      </c>
    </row>
    <row r="49" spans="1:1">
      <c r="A49" t="s">
        <v>61</v>
      </c>
    </row>
  </sheetData>
  <phoneticPr fontId="2" type="noConversion"/>
  <pageMargins left="0.78740157480314965" right="0.78740157480314965" top="0.98425196850393704" bottom="0.98425196850393704" header="0.4921259845" footer="0.4921259845"/>
  <pageSetup paperSize="9" orientation="portrait" horizontalDpi="300" verticalDpi="300" copies="0"/>
  <headerFooter alignWithMargins="0"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sqref="A1:A2"/>
    </sheetView>
  </sheetViews>
  <sheetFormatPr baseColWidth="10" defaultRowHeight="13" x14ac:dyDescent="0"/>
  <cols>
    <col min="1" max="1" width="16.5703125" customWidth="1"/>
    <col min="2" max="7" width="8.85546875" customWidth="1"/>
  </cols>
  <sheetData>
    <row r="1" spans="1:7">
      <c r="A1" s="49" t="s">
        <v>70</v>
      </c>
    </row>
    <row r="2" spans="1:7">
      <c r="A2" s="49" t="s">
        <v>69</v>
      </c>
    </row>
    <row r="4" spans="1:7">
      <c r="A4" s="57"/>
      <c r="B4" s="6" t="s">
        <v>64</v>
      </c>
      <c r="C4" s="7"/>
      <c r="D4" s="6" t="s">
        <v>65</v>
      </c>
      <c r="E4" s="7"/>
      <c r="F4" s="11" t="s">
        <v>35</v>
      </c>
      <c r="G4" s="7"/>
    </row>
    <row r="5" spans="1:7">
      <c r="A5" s="2"/>
      <c r="B5" s="3" t="s">
        <v>2</v>
      </c>
      <c r="C5" s="4" t="s">
        <v>3</v>
      </c>
      <c r="D5" s="3" t="s">
        <v>2</v>
      </c>
      <c r="E5" s="4" t="s">
        <v>3</v>
      </c>
      <c r="F5" s="12" t="s">
        <v>2</v>
      </c>
      <c r="G5" s="4" t="s">
        <v>3</v>
      </c>
    </row>
    <row r="6" spans="1:7">
      <c r="A6" s="8" t="s">
        <v>4</v>
      </c>
      <c r="B6" s="9" t="s">
        <v>78</v>
      </c>
      <c r="C6" s="59"/>
      <c r="D6" s="58">
        <v>500</v>
      </c>
      <c r="E6" s="15"/>
      <c r="F6" s="58">
        <v>500</v>
      </c>
      <c r="G6" s="15">
        <f>F6*100/F$37</f>
        <v>5.3241615776555591</v>
      </c>
    </row>
    <row r="7" spans="1:7">
      <c r="A7" s="8" t="s">
        <v>5</v>
      </c>
      <c r="B7" s="58">
        <v>394.6</v>
      </c>
      <c r="C7" s="59"/>
      <c r="D7" s="58">
        <v>359.2</v>
      </c>
      <c r="E7" s="15"/>
      <c r="F7" s="58">
        <v>359.2</v>
      </c>
      <c r="G7" s="15">
        <f t="shared" ref="G7:G35" si="0">F7*100/F$37</f>
        <v>3.8248776773877533</v>
      </c>
    </row>
    <row r="8" spans="1:7">
      <c r="A8" s="2" t="s">
        <v>6</v>
      </c>
      <c r="B8" s="60">
        <v>18</v>
      </c>
      <c r="C8" s="27"/>
      <c r="D8" s="60">
        <v>5.6</v>
      </c>
      <c r="E8" s="18"/>
      <c r="F8" s="60">
        <v>5.6</v>
      </c>
      <c r="G8" s="76">
        <f t="shared" si="0"/>
        <v>5.9630609669742263E-2</v>
      </c>
    </row>
    <row r="9" spans="1:7">
      <c r="A9" s="63" t="s">
        <v>7</v>
      </c>
      <c r="B9" s="64"/>
      <c r="C9" s="65"/>
      <c r="D9" s="64">
        <v>864.8</v>
      </c>
      <c r="E9" s="66"/>
      <c r="F9" s="64">
        <v>864.8</v>
      </c>
      <c r="G9" s="77">
        <f t="shared" si="0"/>
        <v>9.2086698647130554</v>
      </c>
    </row>
    <row r="10" spans="1:7">
      <c r="A10" s="67" t="s">
        <v>36</v>
      </c>
      <c r="B10" s="68">
        <v>1098</v>
      </c>
      <c r="C10" s="69">
        <f t="shared" ref="C10:C35" si="1">100/10483.7*B10</f>
        <v>10.473401566240925</v>
      </c>
      <c r="D10" s="68">
        <v>367.1</v>
      </c>
      <c r="E10" s="69">
        <v>5.5883696148576654</v>
      </c>
      <c r="F10" s="70">
        <v>732.55</v>
      </c>
      <c r="G10" s="69">
        <f t="shared" si="0"/>
        <v>7.8004291274231594</v>
      </c>
    </row>
    <row r="11" spans="1:7">
      <c r="A11" s="67" t="s">
        <v>37</v>
      </c>
      <c r="B11" s="68">
        <v>817.4</v>
      </c>
      <c r="C11" s="69">
        <f t="shared" si="1"/>
        <v>7.7968656104237999</v>
      </c>
      <c r="D11" s="68">
        <v>340.1</v>
      </c>
      <c r="E11" s="69">
        <v>5.1773481504034109</v>
      </c>
      <c r="F11" s="70">
        <v>578.75</v>
      </c>
      <c r="G11" s="69">
        <f t="shared" si="0"/>
        <v>6.1627170261363098</v>
      </c>
    </row>
    <row r="12" spans="1:7">
      <c r="A12" s="67" t="s">
        <v>38</v>
      </c>
      <c r="B12" s="68">
        <v>474.1</v>
      </c>
      <c r="C12" s="69">
        <f t="shared" si="1"/>
        <v>4.5222583629825346</v>
      </c>
      <c r="D12" s="68">
        <v>251</v>
      </c>
      <c r="E12" s="69">
        <v>3.8209773177043691</v>
      </c>
      <c r="F12" s="70">
        <v>362.55</v>
      </c>
      <c r="G12" s="69">
        <f t="shared" si="0"/>
        <v>3.8605495599580459</v>
      </c>
    </row>
    <row r="13" spans="1:7">
      <c r="A13" s="67" t="s">
        <v>39</v>
      </c>
      <c r="B13" s="68">
        <v>197.3</v>
      </c>
      <c r="C13" s="69">
        <f t="shared" si="1"/>
        <v>1.8819691521123267</v>
      </c>
      <c r="D13" s="68">
        <v>102.8</v>
      </c>
      <c r="E13" s="69">
        <v>1.5649261683665703</v>
      </c>
      <c r="F13" s="70">
        <v>150.05000000000001</v>
      </c>
      <c r="G13" s="69">
        <f t="shared" si="0"/>
        <v>1.5977808894544334</v>
      </c>
    </row>
    <row r="14" spans="1:7">
      <c r="A14" s="71" t="s">
        <v>40</v>
      </c>
      <c r="B14" s="72">
        <v>13.4</v>
      </c>
      <c r="C14" s="73">
        <f t="shared" si="1"/>
        <v>0.12781746902334098</v>
      </c>
      <c r="D14" s="72">
        <v>39.200000000000003</v>
      </c>
      <c r="E14" s="73">
        <v>0.59674227431877003</v>
      </c>
      <c r="F14" s="74">
        <v>26.3</v>
      </c>
      <c r="G14" s="69">
        <f t="shared" si="0"/>
        <v>0.28005089898468238</v>
      </c>
    </row>
    <row r="15" spans="1:7">
      <c r="A15" s="71" t="s">
        <v>49</v>
      </c>
      <c r="B15" s="72">
        <f>SUM(B10:B14)</f>
        <v>2600.2000000000003</v>
      </c>
      <c r="C15" s="73">
        <f t="shared" si="1"/>
        <v>24.802312160782929</v>
      </c>
      <c r="D15" s="72">
        <v>1100.2</v>
      </c>
      <c r="E15" s="73">
        <v>16.748363525650785</v>
      </c>
      <c r="F15" s="74">
        <v>1850.2</v>
      </c>
      <c r="G15" s="69">
        <f t="shared" si="0"/>
        <v>19.70152750195663</v>
      </c>
    </row>
    <row r="16" spans="1:7">
      <c r="A16" s="67" t="s">
        <v>9</v>
      </c>
      <c r="B16" s="68">
        <v>1199.5999999999999</v>
      </c>
      <c r="C16" s="69">
        <f t="shared" si="1"/>
        <v>11.442525062716406</v>
      </c>
      <c r="D16" s="68">
        <v>630.79999999999995</v>
      </c>
      <c r="E16" s="69">
        <v>9.6026792510275527</v>
      </c>
      <c r="F16" s="70">
        <v>915.2</v>
      </c>
      <c r="G16" s="69">
        <f t="shared" si="0"/>
        <v>9.7453453517407347</v>
      </c>
    </row>
    <row r="17" spans="1:7">
      <c r="A17" s="67" t="s">
        <v>42</v>
      </c>
      <c r="B17" s="68">
        <v>75.400000000000006</v>
      </c>
      <c r="C17" s="69">
        <f t="shared" si="1"/>
        <v>0.71921172868357541</v>
      </c>
      <c r="D17" s="68"/>
      <c r="E17" s="69">
        <v>0</v>
      </c>
      <c r="F17" s="70">
        <v>37.700000000000003</v>
      </c>
      <c r="G17" s="69">
        <f t="shared" si="0"/>
        <v>0.4014417829552292</v>
      </c>
    </row>
    <row r="18" spans="1:7">
      <c r="A18" s="63" t="s">
        <v>10</v>
      </c>
      <c r="B18" s="64">
        <v>161.6</v>
      </c>
      <c r="C18" s="66">
        <f t="shared" si="1"/>
        <v>1.5414405219531271</v>
      </c>
      <c r="D18" s="64">
        <v>97.5</v>
      </c>
      <c r="E18" s="66">
        <v>1.4842441771959203</v>
      </c>
      <c r="F18" s="75">
        <v>129.55000000000001</v>
      </c>
      <c r="G18" s="78">
        <f t="shared" si="0"/>
        <v>1.3794902647705556</v>
      </c>
    </row>
    <row r="19" spans="1:7">
      <c r="A19" s="63" t="s">
        <v>11</v>
      </c>
      <c r="B19" s="64">
        <f>B15+SUM(B16:B18)</f>
        <v>4036.8</v>
      </c>
      <c r="C19" s="66">
        <f t="shared" si="1"/>
        <v>38.505489474136041</v>
      </c>
      <c r="D19" s="64">
        <v>1828.5</v>
      </c>
      <c r="E19" s="66">
        <v>27.83528695387426</v>
      </c>
      <c r="F19" s="75">
        <v>2932.65</v>
      </c>
      <c r="G19" s="78">
        <f t="shared" si="0"/>
        <v>31.227804901423148</v>
      </c>
    </row>
    <row r="20" spans="1:7">
      <c r="A20" s="67" t="s">
        <v>12</v>
      </c>
      <c r="B20" s="68">
        <v>551.79999999999995</v>
      </c>
      <c r="C20" s="69">
        <f t="shared" si="1"/>
        <v>5.2634089109760858</v>
      </c>
      <c r="D20" s="68">
        <v>288.7</v>
      </c>
      <c r="E20" s="69">
        <v>4.3948850662201249</v>
      </c>
      <c r="F20" s="70">
        <v>420.25</v>
      </c>
      <c r="G20" s="69">
        <f t="shared" si="0"/>
        <v>4.4749578060194972</v>
      </c>
    </row>
    <row r="21" spans="1:7">
      <c r="A21" s="67" t="s">
        <v>13</v>
      </c>
      <c r="B21" s="68">
        <v>804.6</v>
      </c>
      <c r="C21" s="69">
        <f t="shared" si="1"/>
        <v>7.6747713116552356</v>
      </c>
      <c r="D21" s="68">
        <v>650.29999999999995</v>
      </c>
      <c r="E21" s="69">
        <v>9.8995280864667379</v>
      </c>
      <c r="F21" s="70">
        <v>727.45</v>
      </c>
      <c r="G21" s="69">
        <f t="shared" si="0"/>
        <v>7.7461226793310729</v>
      </c>
    </row>
    <row r="22" spans="1:7">
      <c r="A22" s="67" t="s">
        <v>14</v>
      </c>
      <c r="B22" s="68">
        <v>621.4</v>
      </c>
      <c r="C22" s="69">
        <f t="shared" si="1"/>
        <v>5.927296660530156</v>
      </c>
      <c r="D22" s="68">
        <v>365.4</v>
      </c>
      <c r="E22" s="69">
        <v>5.5624904856142487</v>
      </c>
      <c r="F22" s="70">
        <v>493.4</v>
      </c>
      <c r="G22" s="69">
        <f t="shared" si="0"/>
        <v>5.2538826448305054</v>
      </c>
    </row>
    <row r="23" spans="1:7">
      <c r="A23" s="67" t="s">
        <v>15</v>
      </c>
      <c r="B23" s="68">
        <v>865.8</v>
      </c>
      <c r="C23" s="69">
        <f t="shared" si="1"/>
        <v>8.2585346776424338</v>
      </c>
      <c r="D23" s="68">
        <v>734.2</v>
      </c>
      <c r="E23" s="69">
        <v>11.176739229715331</v>
      </c>
      <c r="F23" s="70">
        <v>800</v>
      </c>
      <c r="G23" s="69">
        <f t="shared" si="0"/>
        <v>8.5186585242488935</v>
      </c>
    </row>
    <row r="24" spans="1:7">
      <c r="A24" s="63" t="s">
        <v>16</v>
      </c>
      <c r="B24" s="64">
        <v>51.2</v>
      </c>
      <c r="C24" s="66">
        <f t="shared" si="1"/>
        <v>0.48837719507425814</v>
      </c>
      <c r="D24" s="64">
        <v>38.9</v>
      </c>
      <c r="E24" s="66">
        <v>0.59217536915816715</v>
      </c>
      <c r="F24" s="75">
        <v>45.05</v>
      </c>
      <c r="G24" s="78">
        <f t="shared" si="0"/>
        <v>0.47970695814676584</v>
      </c>
    </row>
    <row r="25" spans="1:7">
      <c r="A25" s="63" t="s">
        <v>17</v>
      </c>
      <c r="B25" s="64">
        <f>SUM(B20:B24)</f>
        <v>2894.8</v>
      </c>
      <c r="C25" s="66">
        <f t="shared" si="1"/>
        <v>27.612388755878172</v>
      </c>
      <c r="D25" s="64">
        <v>2077.5</v>
      </c>
      <c r="E25" s="66">
        <v>31.625818237174609</v>
      </c>
      <c r="F25" s="75">
        <v>2486.15</v>
      </c>
      <c r="G25" s="78">
        <f t="shared" si="0"/>
        <v>26.473328612576736</v>
      </c>
    </row>
    <row r="26" spans="1:7">
      <c r="A26" s="67" t="s">
        <v>18</v>
      </c>
      <c r="B26" s="68">
        <v>776.4</v>
      </c>
      <c r="C26" s="69">
        <f t="shared" si="1"/>
        <v>7.4057823096807418</v>
      </c>
      <c r="D26" s="68">
        <v>540</v>
      </c>
      <c r="E26" s="69">
        <v>8.2204292890850965</v>
      </c>
      <c r="F26" s="70">
        <v>658.2</v>
      </c>
      <c r="G26" s="69">
        <f t="shared" si="0"/>
        <v>7.0087263008257779</v>
      </c>
    </row>
    <row r="27" spans="1:7">
      <c r="A27" s="63" t="s">
        <v>19</v>
      </c>
      <c r="B27" s="64">
        <v>907</v>
      </c>
      <c r="C27" s="66">
        <f t="shared" si="1"/>
        <v>8.6515257018037524</v>
      </c>
      <c r="D27" s="64">
        <v>735.6</v>
      </c>
      <c r="E27" s="66">
        <v>11.198051453798143</v>
      </c>
      <c r="F27" s="75">
        <v>821.3</v>
      </c>
      <c r="G27" s="78">
        <f t="shared" si="0"/>
        <v>8.7454678074570218</v>
      </c>
    </row>
    <row r="28" spans="1:7">
      <c r="A28" s="63" t="s">
        <v>20</v>
      </c>
      <c r="B28" s="64">
        <f>B26+B27</f>
        <v>1683.4</v>
      </c>
      <c r="C28" s="66">
        <f t="shared" si="1"/>
        <v>16.057308011484494</v>
      </c>
      <c r="D28" s="64">
        <v>1275.5999999999999</v>
      </c>
      <c r="E28" s="66">
        <v>19.41848074288324</v>
      </c>
      <c r="F28" s="75">
        <v>1479.5</v>
      </c>
      <c r="G28" s="78">
        <f t="shared" si="0"/>
        <v>15.7541941082828</v>
      </c>
    </row>
    <row r="29" spans="1:7">
      <c r="A29" s="67" t="s">
        <v>21</v>
      </c>
      <c r="B29" s="68">
        <v>136.4</v>
      </c>
      <c r="C29" s="69">
        <f t="shared" si="1"/>
        <v>1.3010673712525158</v>
      </c>
      <c r="D29" s="68">
        <v>93.1</v>
      </c>
      <c r="E29" s="69">
        <v>1.4172629015070786</v>
      </c>
      <c r="F29" s="70">
        <v>114.75</v>
      </c>
      <c r="G29" s="69">
        <f t="shared" si="0"/>
        <v>1.2218950820719507</v>
      </c>
    </row>
    <row r="30" spans="1:7">
      <c r="A30" s="67" t="s">
        <v>22</v>
      </c>
      <c r="B30" s="68">
        <v>356.2</v>
      </c>
      <c r="C30" s="69">
        <f t="shared" si="1"/>
        <v>3.3976554079189594</v>
      </c>
      <c r="D30" s="68">
        <v>285</v>
      </c>
      <c r="E30" s="69">
        <v>4.3385599025726904</v>
      </c>
      <c r="F30" s="70">
        <v>320.60000000000002</v>
      </c>
      <c r="G30" s="69">
        <f t="shared" si="0"/>
        <v>3.4138524035927449</v>
      </c>
    </row>
    <row r="31" spans="1:7">
      <c r="A31" s="67" t="s">
        <v>23</v>
      </c>
      <c r="B31" s="68">
        <v>435.8</v>
      </c>
      <c r="C31" s="69">
        <f t="shared" si="1"/>
        <v>4.1569293283859707</v>
      </c>
      <c r="D31" s="68">
        <v>331.2</v>
      </c>
      <c r="E31" s="69">
        <v>5.0418632973055262</v>
      </c>
      <c r="F31" s="70">
        <v>383.5</v>
      </c>
      <c r="G31" s="69">
        <f t="shared" si="0"/>
        <v>4.0836319300618138</v>
      </c>
    </row>
    <row r="32" spans="1:7">
      <c r="A32" s="67" t="s">
        <v>24</v>
      </c>
      <c r="B32" s="68">
        <v>527.4</v>
      </c>
      <c r="C32" s="69">
        <f t="shared" si="1"/>
        <v>5.0306666539485096</v>
      </c>
      <c r="D32" s="68">
        <v>423.3</v>
      </c>
      <c r="E32" s="69">
        <v>6.4439031816105956</v>
      </c>
      <c r="F32" s="70">
        <v>475.35</v>
      </c>
      <c r="G32" s="69">
        <f t="shared" si="0"/>
        <v>5.0616804118771395</v>
      </c>
    </row>
    <row r="33" spans="1:7">
      <c r="A33" s="67" t="s">
        <v>25</v>
      </c>
      <c r="B33" s="68">
        <v>375.8</v>
      </c>
      <c r="C33" s="69">
        <f t="shared" si="1"/>
        <v>3.5846123029083241</v>
      </c>
      <c r="D33" s="68">
        <v>253.3</v>
      </c>
      <c r="E33" s="69">
        <v>3.8559902572689913</v>
      </c>
      <c r="F33" s="70">
        <v>314.55</v>
      </c>
      <c r="G33" s="69">
        <f t="shared" si="0"/>
        <v>3.3494300485031121</v>
      </c>
    </row>
    <row r="34" spans="1:7">
      <c r="A34" s="63" t="s">
        <v>26</v>
      </c>
      <c r="B34" s="64">
        <v>37.1</v>
      </c>
      <c r="C34" s="66">
        <f t="shared" si="1"/>
        <v>0.35388269408701123</v>
      </c>
      <c r="D34" s="64">
        <v>1.5</v>
      </c>
      <c r="E34" s="66">
        <v>2.2834525803014157E-2</v>
      </c>
      <c r="F34" s="75">
        <v>19.3</v>
      </c>
      <c r="G34" s="78">
        <f t="shared" si="0"/>
        <v>0.20551263689750457</v>
      </c>
    </row>
    <row r="35" spans="1:7">
      <c r="A35" s="63" t="s">
        <v>27</v>
      </c>
      <c r="B35" s="64">
        <f>SUM(B29:B34)</f>
        <v>1868.7</v>
      </c>
      <c r="C35" s="66">
        <f t="shared" si="1"/>
        <v>17.824813758501293</v>
      </c>
      <c r="D35" s="64">
        <v>1387.4</v>
      </c>
      <c r="E35" s="66">
        <v>21.120414066067895</v>
      </c>
      <c r="F35" s="75">
        <v>1628.05</v>
      </c>
      <c r="G35" s="78">
        <f t="shared" si="0"/>
        <v>17.336002513004264</v>
      </c>
    </row>
    <row r="36" spans="1:7">
      <c r="A36" s="2"/>
      <c r="B36" s="60"/>
      <c r="C36" s="27"/>
      <c r="D36" s="60"/>
      <c r="E36" s="27"/>
      <c r="F36" s="17"/>
      <c r="G36" s="18"/>
    </row>
    <row r="37" spans="1:7">
      <c r="A37" s="62" t="s">
        <v>28</v>
      </c>
      <c r="B37" s="60">
        <f>B19+B25+B28+B35</f>
        <v>10483.700000000001</v>
      </c>
      <c r="C37" s="27"/>
      <c r="D37" s="60">
        <v>6569</v>
      </c>
      <c r="E37" s="27"/>
      <c r="F37" s="61">
        <f>SUM(F35,F28,F25,F19,F9)</f>
        <v>9391.15</v>
      </c>
      <c r="G37" s="27"/>
    </row>
    <row r="40" spans="1:7">
      <c r="A40" t="s">
        <v>73</v>
      </c>
    </row>
    <row r="42" spans="1:7">
      <c r="A42" t="s">
        <v>74</v>
      </c>
    </row>
    <row r="44" spans="1:7">
      <c r="A44" t="s">
        <v>77</v>
      </c>
    </row>
    <row r="45" spans="1:7">
      <c r="A45" t="s">
        <v>75</v>
      </c>
    </row>
    <row r="46" spans="1:7">
      <c r="A46" t="s">
        <v>79</v>
      </c>
    </row>
    <row r="47" spans="1:7">
      <c r="A47" t="s">
        <v>80</v>
      </c>
    </row>
  </sheetData>
  <phoneticPr fontId="0" type="noConversion"/>
  <pageMargins left="0.78740157480314965" right="0.28999999999999998" top="0.98425196850393704" bottom="0.98425196850393704" header="0.4921259845" footer="0.4921259845"/>
  <pageSetup paperSize="9" orientation="portrait" horizontalDpi="300" verticalDpi="300"/>
  <headerFooter alignWithMargins="0"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4" x14ac:dyDescent="0"/>
  <cols>
    <col min="1" max="1" width="14.28515625" style="82" bestFit="1" customWidth="1"/>
    <col min="2" max="16384" width="10.7109375" style="82"/>
  </cols>
  <sheetData>
    <row r="1" spans="1:9">
      <c r="A1" s="49" t="s">
        <v>87</v>
      </c>
    </row>
    <row r="2" spans="1:9">
      <c r="A2" s="49" t="s">
        <v>88</v>
      </c>
    </row>
    <row r="3" spans="1:9">
      <c r="A3" s="49"/>
    </row>
    <row r="4" spans="1:9">
      <c r="A4" s="79"/>
      <c r="B4" s="80" t="s">
        <v>81</v>
      </c>
      <c r="C4" s="81"/>
      <c r="D4" s="80" t="s">
        <v>82</v>
      </c>
      <c r="E4" s="81"/>
      <c r="F4" s="80" t="s">
        <v>83</v>
      </c>
      <c r="G4" s="81"/>
      <c r="H4" s="80" t="s">
        <v>35</v>
      </c>
      <c r="I4" s="81"/>
    </row>
    <row r="5" spans="1:9">
      <c r="A5" s="83"/>
      <c r="B5" s="84" t="s">
        <v>2</v>
      </c>
      <c r="C5" s="85" t="s">
        <v>3</v>
      </c>
      <c r="D5" s="86" t="s">
        <v>2</v>
      </c>
      <c r="E5" s="85" t="s">
        <v>3</v>
      </c>
      <c r="F5" s="86" t="s">
        <v>2</v>
      </c>
      <c r="G5" s="85" t="s">
        <v>3</v>
      </c>
      <c r="H5" s="84" t="s">
        <v>2</v>
      </c>
      <c r="I5" s="85" t="s">
        <v>3</v>
      </c>
    </row>
    <row r="6" spans="1:9">
      <c r="A6" s="87" t="s">
        <v>46</v>
      </c>
      <c r="B6" s="88">
        <v>2486.9</v>
      </c>
      <c r="C6" s="89">
        <f t="shared" ref="C6:C36" si="0">B6*100/19508.2</f>
        <v>12.747972647399555</v>
      </c>
      <c r="D6" s="90">
        <v>1210.5</v>
      </c>
      <c r="E6" s="89">
        <f t="shared" ref="E6:E36" si="1">D6*100/11933.8</f>
        <v>10.14345807705844</v>
      </c>
      <c r="F6" s="90">
        <v>1197.7</v>
      </c>
      <c r="G6" s="89">
        <f t="shared" ref="G6:G36" si="2">F6*100/8557.2</f>
        <v>13.996400691815078</v>
      </c>
      <c r="H6" s="91">
        <v>1631.7</v>
      </c>
      <c r="I6" s="89">
        <f t="shared" ref="I6:I36" si="3">H6*100/13333</f>
        <v>12.238055951398785</v>
      </c>
    </row>
    <row r="7" spans="1:9">
      <c r="A7" s="87" t="s">
        <v>5</v>
      </c>
      <c r="B7" s="88">
        <v>1946.6</v>
      </c>
      <c r="C7" s="89">
        <f t="shared" si="0"/>
        <v>9.9783680708625084</v>
      </c>
      <c r="D7" s="90">
        <v>915.3</v>
      </c>
      <c r="E7" s="89">
        <f t="shared" si="1"/>
        <v>7.6698117950694673</v>
      </c>
      <c r="F7" s="90">
        <v>867.5</v>
      </c>
      <c r="G7" s="89">
        <f t="shared" si="2"/>
        <v>10.137661852007666</v>
      </c>
      <c r="H7" s="91">
        <v>1243.0999999999999</v>
      </c>
      <c r="I7" s="89">
        <f t="shared" si="3"/>
        <v>9.3234830870771752</v>
      </c>
    </row>
    <row r="8" spans="1:9" ht="15" thickBot="1">
      <c r="A8" s="92" t="s">
        <v>6</v>
      </c>
      <c r="B8" s="93">
        <v>27.4</v>
      </c>
      <c r="C8" s="94">
        <f t="shared" si="0"/>
        <v>0.14045375790693143</v>
      </c>
      <c r="D8" s="95">
        <v>19.600000000000001</v>
      </c>
      <c r="E8" s="94">
        <f t="shared" si="1"/>
        <v>0.16423938728653073</v>
      </c>
      <c r="F8" s="95">
        <v>14.7</v>
      </c>
      <c r="G8" s="94">
        <f t="shared" si="2"/>
        <v>0.17178516337119618</v>
      </c>
      <c r="H8" s="96">
        <v>20.56</v>
      </c>
      <c r="I8" s="94">
        <f t="shared" si="3"/>
        <v>0.15420385509637741</v>
      </c>
    </row>
    <row r="9" spans="1:9" ht="15" thickBot="1">
      <c r="A9" s="97" t="s">
        <v>7</v>
      </c>
      <c r="B9" s="98">
        <f>SUM(B6:B8)</f>
        <v>4460.8999999999996</v>
      </c>
      <c r="C9" s="99">
        <f t="shared" si="0"/>
        <v>22.866794476168991</v>
      </c>
      <c r="D9" s="100">
        <f>SUM(D6:D8)</f>
        <v>2145.4</v>
      </c>
      <c r="E9" s="99">
        <f t="shared" si="1"/>
        <v>17.977509259414436</v>
      </c>
      <c r="F9" s="100">
        <f>SUM(F6:F8)</f>
        <v>2079.8999999999996</v>
      </c>
      <c r="G9" s="99">
        <f t="shared" si="2"/>
        <v>24.305847707193937</v>
      </c>
      <c r="H9" s="101">
        <v>2895.4</v>
      </c>
      <c r="I9" s="102">
        <f t="shared" si="3"/>
        <v>21.716042901072527</v>
      </c>
    </row>
    <row r="10" spans="1:9">
      <c r="A10" s="87" t="s">
        <v>36</v>
      </c>
      <c r="B10" s="88">
        <v>1285.8</v>
      </c>
      <c r="C10" s="89">
        <f t="shared" si="0"/>
        <v>6.5910745225084835</v>
      </c>
      <c r="D10" s="90">
        <v>660</v>
      </c>
      <c r="E10" s="89">
        <f t="shared" si="1"/>
        <v>5.530509980056646</v>
      </c>
      <c r="F10" s="90">
        <v>584.9</v>
      </c>
      <c r="G10" s="89">
        <f t="shared" si="2"/>
        <v>6.8351797316879344</v>
      </c>
      <c r="H10" s="91">
        <v>843.56</v>
      </c>
      <c r="I10" s="89">
        <f t="shared" si="3"/>
        <v>6.326858171454286</v>
      </c>
    </row>
    <row r="11" spans="1:9">
      <c r="A11" s="87" t="s">
        <v>37</v>
      </c>
      <c r="B11" s="88">
        <v>1311.7</v>
      </c>
      <c r="C11" s="89">
        <f t="shared" si="0"/>
        <v>6.7238392060774439</v>
      </c>
      <c r="D11" s="90">
        <v>680.7</v>
      </c>
      <c r="E11" s="89">
        <f t="shared" si="1"/>
        <v>5.7039668839766042</v>
      </c>
      <c r="F11" s="90">
        <v>524.4</v>
      </c>
      <c r="G11" s="89">
        <f t="shared" si="2"/>
        <v>6.1281727667928756</v>
      </c>
      <c r="H11" s="91">
        <v>838.93</v>
      </c>
      <c r="I11" s="89">
        <f t="shared" si="3"/>
        <v>6.2921323033075831</v>
      </c>
    </row>
    <row r="12" spans="1:9">
      <c r="A12" s="87" t="s">
        <v>38</v>
      </c>
      <c r="B12" s="88">
        <v>492</v>
      </c>
      <c r="C12" s="89">
        <f t="shared" si="0"/>
        <v>2.5220163828543893</v>
      </c>
      <c r="D12" s="90">
        <v>365.6</v>
      </c>
      <c r="E12" s="89">
        <f t="shared" si="1"/>
        <v>3.0635673465283482</v>
      </c>
      <c r="F12" s="90">
        <v>237.3</v>
      </c>
      <c r="G12" s="89">
        <f t="shared" si="2"/>
        <v>2.7731033515635954</v>
      </c>
      <c r="H12" s="91">
        <v>364.96</v>
      </c>
      <c r="I12" s="89">
        <f t="shared" si="3"/>
        <v>2.7372684317107927</v>
      </c>
    </row>
    <row r="13" spans="1:9">
      <c r="A13" s="87" t="s">
        <v>39</v>
      </c>
      <c r="B13" s="88">
        <v>245</v>
      </c>
      <c r="C13" s="89">
        <f t="shared" si="0"/>
        <v>1.2558821418685475</v>
      </c>
      <c r="D13" s="90">
        <v>159.69999999999999</v>
      </c>
      <c r="E13" s="89">
        <f t="shared" si="1"/>
        <v>1.3382158239621913</v>
      </c>
      <c r="F13" s="90">
        <v>117.6</v>
      </c>
      <c r="G13" s="89">
        <f t="shared" si="2"/>
        <v>1.3742813069695694</v>
      </c>
      <c r="H13" s="91">
        <v>174.1</v>
      </c>
      <c r="I13" s="89">
        <f t="shared" si="3"/>
        <v>1.3057826445661143</v>
      </c>
    </row>
    <row r="14" spans="1:9" ht="15" thickBot="1">
      <c r="A14" s="92" t="s">
        <v>40</v>
      </c>
      <c r="B14" s="93">
        <v>60.6</v>
      </c>
      <c r="C14" s="94">
        <f t="shared" si="0"/>
        <v>0.31063860325401627</v>
      </c>
      <c r="D14" s="95">
        <v>47.6</v>
      </c>
      <c r="E14" s="94">
        <f t="shared" si="1"/>
        <v>0.39886708341014598</v>
      </c>
      <c r="F14" s="95">
        <v>35.200000000000003</v>
      </c>
      <c r="G14" s="94">
        <f t="shared" si="2"/>
        <v>0.4113495068480344</v>
      </c>
      <c r="H14" s="96">
        <v>47.8</v>
      </c>
      <c r="I14" s="94">
        <f t="shared" si="3"/>
        <v>0.35850896272406813</v>
      </c>
    </row>
    <row r="15" spans="1:9" ht="15" thickBot="1">
      <c r="A15" s="97" t="s">
        <v>49</v>
      </c>
      <c r="B15" s="98">
        <f>SUM(B10:B14)</f>
        <v>3395.1</v>
      </c>
      <c r="C15" s="99">
        <f t="shared" si="0"/>
        <v>17.40345085656288</v>
      </c>
      <c r="D15" s="100">
        <f>SUM(D10:D14)</f>
        <v>1913.6000000000001</v>
      </c>
      <c r="E15" s="99">
        <f t="shared" si="1"/>
        <v>16.035127117933936</v>
      </c>
      <c r="F15" s="100">
        <f>SUM(F10:F14)</f>
        <v>1499.3999999999999</v>
      </c>
      <c r="G15" s="99">
        <f t="shared" si="2"/>
        <v>17.522086663862009</v>
      </c>
      <c r="H15" s="101">
        <v>2269.36</v>
      </c>
      <c r="I15" s="102">
        <f t="shared" si="3"/>
        <v>17.020625515637892</v>
      </c>
    </row>
    <row r="16" spans="1:9">
      <c r="A16" s="87" t="s">
        <v>9</v>
      </c>
      <c r="B16" s="88">
        <v>2549.3000000000002</v>
      </c>
      <c r="C16" s="89">
        <f t="shared" si="0"/>
        <v>13.067838139859138</v>
      </c>
      <c r="D16" s="90">
        <v>1194.5999999999999</v>
      </c>
      <c r="E16" s="89">
        <f t="shared" si="1"/>
        <v>10.010223063902528</v>
      </c>
      <c r="F16" s="90">
        <v>970.5</v>
      </c>
      <c r="G16" s="89">
        <f t="shared" si="2"/>
        <v>11.341326602159583</v>
      </c>
      <c r="H16" s="91">
        <v>1571.46</v>
      </c>
      <c r="I16" s="89">
        <f t="shared" si="3"/>
        <v>11.786244656116402</v>
      </c>
    </row>
    <row r="17" spans="1:9">
      <c r="A17" s="92" t="s">
        <v>42</v>
      </c>
      <c r="B17" s="93">
        <v>255.6</v>
      </c>
      <c r="C17" s="89">
        <f t="shared" si="0"/>
        <v>1.3102182671902072</v>
      </c>
      <c r="D17" s="103">
        <v>118.1</v>
      </c>
      <c r="E17" s="89">
        <f t="shared" si="1"/>
        <v>0.98962610400710593</v>
      </c>
      <c r="F17" s="95">
        <v>100.4</v>
      </c>
      <c r="G17" s="89">
        <f t="shared" si="2"/>
        <v>1.1732809797597343</v>
      </c>
      <c r="H17" s="96">
        <v>158.03</v>
      </c>
      <c r="I17" s="89">
        <f t="shared" si="3"/>
        <v>1.1852546313657841</v>
      </c>
    </row>
    <row r="18" spans="1:9" ht="15" thickBot="1">
      <c r="A18" s="92" t="s">
        <v>10</v>
      </c>
      <c r="B18" s="93">
        <v>106.3</v>
      </c>
      <c r="C18" s="94">
        <f t="shared" si="0"/>
        <v>0.5448990680841902</v>
      </c>
      <c r="D18" s="95">
        <v>53.4</v>
      </c>
      <c r="E18" s="94">
        <f t="shared" si="1"/>
        <v>0.44746853475003773</v>
      </c>
      <c r="F18" s="95">
        <v>50.8</v>
      </c>
      <c r="G18" s="94">
        <f t="shared" si="2"/>
        <v>0.59365212920114052</v>
      </c>
      <c r="H18" s="96">
        <v>70.16</v>
      </c>
      <c r="I18" s="94">
        <f t="shared" si="3"/>
        <v>0.52621315532888324</v>
      </c>
    </row>
    <row r="19" spans="1:9" ht="15" thickBot="1">
      <c r="A19" s="97" t="s">
        <v>11</v>
      </c>
      <c r="B19" s="98">
        <v>6306.3</v>
      </c>
      <c r="C19" s="99">
        <f t="shared" si="0"/>
        <v>32.326406331696411</v>
      </c>
      <c r="D19" s="100">
        <v>3279.7</v>
      </c>
      <c r="E19" s="99">
        <f t="shared" si="1"/>
        <v>27.48244482059361</v>
      </c>
      <c r="F19" s="104">
        <v>2621.1</v>
      </c>
      <c r="G19" s="99">
        <f t="shared" si="2"/>
        <v>30.630346374982469</v>
      </c>
      <c r="H19" s="101">
        <v>4069.1</v>
      </c>
      <c r="I19" s="102">
        <f t="shared" si="3"/>
        <v>30.519012975324383</v>
      </c>
    </row>
    <row r="20" spans="1:9">
      <c r="A20" s="87" t="s">
        <v>12</v>
      </c>
      <c r="B20" s="88">
        <v>759.2</v>
      </c>
      <c r="C20" s="89">
        <f t="shared" si="0"/>
        <v>3.8916968249249031</v>
      </c>
      <c r="D20" s="90">
        <v>516.4</v>
      </c>
      <c r="E20" s="89">
        <f t="shared" si="1"/>
        <v>4.3272050813655332</v>
      </c>
      <c r="F20" s="90">
        <v>319.2</v>
      </c>
      <c r="G20" s="89">
        <f t="shared" si="2"/>
        <v>3.7301921189174028</v>
      </c>
      <c r="H20" s="91">
        <v>531.6</v>
      </c>
      <c r="I20" s="89">
        <f t="shared" si="3"/>
        <v>3.9870996774919374</v>
      </c>
    </row>
    <row r="21" spans="1:9">
      <c r="A21" s="87" t="s">
        <v>13</v>
      </c>
      <c r="B21" s="88">
        <v>1000.6</v>
      </c>
      <c r="C21" s="89">
        <f t="shared" si="0"/>
        <v>5.1291251883823215</v>
      </c>
      <c r="D21" s="90">
        <v>695.2</v>
      </c>
      <c r="E21" s="89">
        <f t="shared" si="1"/>
        <v>5.8254705123263344</v>
      </c>
      <c r="F21" s="90">
        <v>469.8</v>
      </c>
      <c r="G21" s="89">
        <f t="shared" si="2"/>
        <v>5.490113588557004</v>
      </c>
      <c r="H21" s="91">
        <v>721.86</v>
      </c>
      <c r="I21" s="89">
        <f t="shared" si="3"/>
        <v>5.414085352133803</v>
      </c>
    </row>
    <row r="22" spans="1:9">
      <c r="A22" s="87" t="s">
        <v>14</v>
      </c>
      <c r="B22" s="88">
        <v>1100.4000000000001</v>
      </c>
      <c r="C22" s="89">
        <f t="shared" si="0"/>
        <v>5.6407049343353055</v>
      </c>
      <c r="D22" s="90">
        <v>902.4</v>
      </c>
      <c r="E22" s="89">
        <f t="shared" si="1"/>
        <v>7.5617154636410868</v>
      </c>
      <c r="F22" s="90">
        <v>485</v>
      </c>
      <c r="G22" s="89">
        <f t="shared" si="2"/>
        <v>5.6677417846959282</v>
      </c>
      <c r="H22" s="91">
        <v>829.26</v>
      </c>
      <c r="I22" s="89">
        <f t="shared" si="3"/>
        <v>6.2196054901372531</v>
      </c>
    </row>
    <row r="23" spans="1:9">
      <c r="A23" s="87" t="s">
        <v>15</v>
      </c>
      <c r="B23" s="88">
        <v>1372.8</v>
      </c>
      <c r="C23" s="89">
        <f t="shared" si="0"/>
        <v>7.0370408341107842</v>
      </c>
      <c r="D23" s="90">
        <v>1078.2</v>
      </c>
      <c r="E23" s="89">
        <f t="shared" si="1"/>
        <v>9.0348422128743575</v>
      </c>
      <c r="F23" s="90">
        <v>670.4</v>
      </c>
      <c r="G23" s="89">
        <f t="shared" si="2"/>
        <v>7.8343383349693818</v>
      </c>
      <c r="H23" s="91">
        <v>1040.46</v>
      </c>
      <c r="I23" s="89">
        <f t="shared" si="3"/>
        <v>7.8036450911272786</v>
      </c>
    </row>
    <row r="24" spans="1:9" ht="15" thickBot="1">
      <c r="A24" s="92" t="s">
        <v>16</v>
      </c>
      <c r="B24" s="93">
        <v>83.2</v>
      </c>
      <c r="C24" s="94">
        <f t="shared" si="0"/>
        <v>0.42648732327944144</v>
      </c>
      <c r="D24" s="95">
        <v>73.7</v>
      </c>
      <c r="E24" s="94">
        <f t="shared" si="1"/>
        <v>0.61757361443965886</v>
      </c>
      <c r="F24" s="95">
        <v>44.1</v>
      </c>
      <c r="G24" s="94">
        <f t="shared" si="2"/>
        <v>0.5153554901135885</v>
      </c>
      <c r="H24" s="96">
        <v>67</v>
      </c>
      <c r="I24" s="94">
        <f t="shared" si="3"/>
        <v>0.50251256281407031</v>
      </c>
    </row>
    <row r="25" spans="1:9" ht="15" thickBot="1">
      <c r="A25" s="97" t="s">
        <v>17</v>
      </c>
      <c r="B25" s="98">
        <f>SUM(B20:B24)</f>
        <v>4316.2</v>
      </c>
      <c r="C25" s="99">
        <f t="shared" si="0"/>
        <v>22.125055105032754</v>
      </c>
      <c r="D25" s="100">
        <f>SUM(D20:D24)</f>
        <v>3265.8999999999996</v>
      </c>
      <c r="E25" s="99">
        <f t="shared" si="1"/>
        <v>27.366806884646966</v>
      </c>
      <c r="F25" s="100">
        <f>SUM(F20:F24)</f>
        <v>1988.5</v>
      </c>
      <c r="G25" s="99">
        <f t="shared" si="2"/>
        <v>23.237741317253306</v>
      </c>
      <c r="H25" s="101">
        <v>3190.2</v>
      </c>
      <c r="I25" s="102">
        <f t="shared" si="3"/>
        <v>23.927098177454436</v>
      </c>
    </row>
    <row r="26" spans="1:9">
      <c r="A26" s="87" t="s">
        <v>18</v>
      </c>
      <c r="B26" s="88">
        <v>1007.8</v>
      </c>
      <c r="C26" s="89">
        <f t="shared" si="0"/>
        <v>5.1660327452045802</v>
      </c>
      <c r="D26" s="90">
        <v>695.6</v>
      </c>
      <c r="E26" s="89">
        <f t="shared" si="1"/>
        <v>5.8288223365566711</v>
      </c>
      <c r="F26" s="90">
        <v>479.8</v>
      </c>
      <c r="G26" s="89">
        <f t="shared" si="2"/>
        <v>5.6069742439115595</v>
      </c>
      <c r="H26" s="91">
        <v>727.73</v>
      </c>
      <c r="I26" s="89">
        <f t="shared" si="3"/>
        <v>5.4581114527863193</v>
      </c>
    </row>
    <row r="27" spans="1:9">
      <c r="A27" s="87" t="s">
        <v>19</v>
      </c>
      <c r="B27" s="88">
        <v>1010.8</v>
      </c>
      <c r="C27" s="89">
        <f t="shared" si="0"/>
        <v>5.1814108938805221</v>
      </c>
      <c r="D27" s="90">
        <v>787.4</v>
      </c>
      <c r="E27" s="89">
        <f t="shared" si="1"/>
        <v>6.5980659974190958</v>
      </c>
      <c r="F27" s="90">
        <v>502.2</v>
      </c>
      <c r="G27" s="89">
        <f t="shared" si="2"/>
        <v>5.868742111905763</v>
      </c>
      <c r="H27" s="91">
        <v>766.8</v>
      </c>
      <c r="I27" s="89">
        <f t="shared" si="3"/>
        <v>5.7511437785944652</v>
      </c>
    </row>
    <row r="28" spans="1:9" ht="15" thickBot="1">
      <c r="A28" s="92" t="s">
        <v>50</v>
      </c>
      <c r="B28" s="93">
        <v>2.8</v>
      </c>
      <c r="C28" s="94">
        <f t="shared" si="0"/>
        <v>1.4352938764211972E-2</v>
      </c>
      <c r="D28" s="95"/>
      <c r="E28" s="94">
        <f t="shared" si="1"/>
        <v>0</v>
      </c>
      <c r="F28" s="95"/>
      <c r="G28" s="94">
        <f t="shared" si="2"/>
        <v>0</v>
      </c>
      <c r="H28" s="96"/>
      <c r="I28" s="94">
        <f t="shared" si="3"/>
        <v>0</v>
      </c>
    </row>
    <row r="29" spans="1:9" ht="15" thickBot="1">
      <c r="A29" s="97" t="s">
        <v>20</v>
      </c>
      <c r="B29" s="105">
        <f>SUM(B26:B28)</f>
        <v>2021.3999999999999</v>
      </c>
      <c r="C29" s="99">
        <f t="shared" si="0"/>
        <v>10.361796577849315</v>
      </c>
      <c r="D29" s="104">
        <f>SUM(D26:D27)</f>
        <v>1483</v>
      </c>
      <c r="E29" s="99">
        <f t="shared" si="1"/>
        <v>12.426888333975768</v>
      </c>
      <c r="F29" s="104">
        <f>SUM(F26:F27)</f>
        <v>982</v>
      </c>
      <c r="G29" s="99">
        <f t="shared" si="2"/>
        <v>11.475716355817323</v>
      </c>
      <c r="H29" s="101">
        <v>1495.46</v>
      </c>
      <c r="I29" s="102">
        <f t="shared" si="3"/>
        <v>11.216230405760143</v>
      </c>
    </row>
    <row r="30" spans="1:9">
      <c r="A30" s="87" t="s">
        <v>21</v>
      </c>
      <c r="B30" s="88">
        <v>156.80000000000001</v>
      </c>
      <c r="C30" s="89">
        <f t="shared" si="0"/>
        <v>0.80376457079587049</v>
      </c>
      <c r="D30" s="90">
        <v>123.1</v>
      </c>
      <c r="E30" s="89">
        <f t="shared" si="1"/>
        <v>1.0315239068863229</v>
      </c>
      <c r="F30" s="90">
        <v>66.099999999999994</v>
      </c>
      <c r="G30" s="89">
        <f t="shared" si="2"/>
        <v>0.77244893189360986</v>
      </c>
      <c r="H30" s="91">
        <v>115.33</v>
      </c>
      <c r="I30" s="89">
        <f t="shared" si="3"/>
        <v>0.8649966249156229</v>
      </c>
    </row>
    <row r="31" spans="1:9">
      <c r="A31" s="87" t="s">
        <v>22</v>
      </c>
      <c r="B31" s="88">
        <v>445.6</v>
      </c>
      <c r="C31" s="89">
        <f t="shared" si="0"/>
        <v>2.2841676833331626</v>
      </c>
      <c r="D31" s="90">
        <v>344.9</v>
      </c>
      <c r="E31" s="89">
        <f t="shared" si="1"/>
        <v>2.8901104426083899</v>
      </c>
      <c r="F31" s="90">
        <v>198.3</v>
      </c>
      <c r="G31" s="89">
        <f t="shared" si="2"/>
        <v>2.3173467956808298</v>
      </c>
      <c r="H31" s="91">
        <v>329.6</v>
      </c>
      <c r="I31" s="89">
        <f t="shared" si="3"/>
        <v>2.4720618015450384</v>
      </c>
    </row>
    <row r="32" spans="1:9">
      <c r="A32" s="87" t="s">
        <v>23</v>
      </c>
      <c r="B32" s="88">
        <v>452.2</v>
      </c>
      <c r="C32" s="89">
        <f t="shared" si="0"/>
        <v>2.3179996104202334</v>
      </c>
      <c r="D32" s="90">
        <v>332.2</v>
      </c>
      <c r="E32" s="89">
        <f t="shared" si="1"/>
        <v>2.7836900232951787</v>
      </c>
      <c r="F32" s="90">
        <v>208.6</v>
      </c>
      <c r="G32" s="89">
        <f t="shared" si="2"/>
        <v>2.4377132706960221</v>
      </c>
      <c r="H32" s="91">
        <v>331</v>
      </c>
      <c r="I32" s="89">
        <f t="shared" si="3"/>
        <v>2.4825620640516011</v>
      </c>
    </row>
    <row r="33" spans="1:9">
      <c r="A33" s="87" t="s">
        <v>24</v>
      </c>
      <c r="B33" s="88">
        <v>597.4</v>
      </c>
      <c r="C33" s="89">
        <f t="shared" si="0"/>
        <v>3.0623020063357971</v>
      </c>
      <c r="D33" s="90">
        <v>454.6</v>
      </c>
      <c r="E33" s="89">
        <f t="shared" si="1"/>
        <v>3.8093482377784111</v>
      </c>
      <c r="F33" s="90">
        <v>286</v>
      </c>
      <c r="G33" s="89">
        <f t="shared" si="2"/>
        <v>3.3422147431402793</v>
      </c>
      <c r="H33" s="91">
        <v>446</v>
      </c>
      <c r="I33" s="89">
        <f t="shared" si="3"/>
        <v>3.3450836270906774</v>
      </c>
    </row>
    <row r="34" spans="1:9">
      <c r="A34" s="87" t="s">
        <v>25</v>
      </c>
      <c r="B34" s="88">
        <v>669</v>
      </c>
      <c r="C34" s="89">
        <f t="shared" si="0"/>
        <v>3.4293271547349318</v>
      </c>
      <c r="D34" s="90">
        <v>447</v>
      </c>
      <c r="E34" s="89">
        <f t="shared" si="1"/>
        <v>3.7456635774020013</v>
      </c>
      <c r="F34" s="90">
        <v>98.3</v>
      </c>
      <c r="G34" s="89">
        <f t="shared" si="2"/>
        <v>1.1487402421352777</v>
      </c>
      <c r="H34" s="91">
        <v>404.76</v>
      </c>
      <c r="I34" s="89">
        <f t="shared" si="3"/>
        <v>3.0357758943973598</v>
      </c>
    </row>
    <row r="35" spans="1:9" ht="15" thickBot="1">
      <c r="A35" s="92" t="s">
        <v>26</v>
      </c>
      <c r="B35" s="93">
        <v>82.4</v>
      </c>
      <c r="C35" s="94">
        <f t="shared" si="0"/>
        <v>0.42238648363252373</v>
      </c>
      <c r="D35" s="95">
        <v>58</v>
      </c>
      <c r="E35" s="94">
        <f t="shared" si="1"/>
        <v>0.48601451339891738</v>
      </c>
      <c r="F35" s="95">
        <v>28.4</v>
      </c>
      <c r="G35" s="94">
        <f t="shared" si="2"/>
        <v>0.33188426120693681</v>
      </c>
      <c r="H35" s="96">
        <v>56.26</v>
      </c>
      <c r="I35" s="94">
        <f t="shared" si="3"/>
        <v>0.42196054901372532</v>
      </c>
    </row>
    <row r="36" spans="1:9" ht="15" thickBot="1">
      <c r="A36" s="97" t="s">
        <v>27</v>
      </c>
      <c r="B36" s="98">
        <f>SUM(B30:B35)</f>
        <v>2403.4</v>
      </c>
      <c r="C36" s="99">
        <f t="shared" si="0"/>
        <v>12.319947509252518</v>
      </c>
      <c r="D36" s="100">
        <f>SUM(D30:D35)</f>
        <v>1759.8000000000002</v>
      </c>
      <c r="E36" s="99">
        <f t="shared" si="1"/>
        <v>14.746350701369224</v>
      </c>
      <c r="F36" s="100">
        <f>SUM(F30:F35)</f>
        <v>885.69999999999993</v>
      </c>
      <c r="G36" s="99">
        <f t="shared" si="2"/>
        <v>10.350348244752956</v>
      </c>
      <c r="H36" s="101">
        <v>1682.96</v>
      </c>
      <c r="I36" s="102">
        <f t="shared" si="3"/>
        <v>12.622515562889072</v>
      </c>
    </row>
    <row r="37" spans="1:9" ht="15" thickBot="1">
      <c r="A37" s="92"/>
      <c r="B37" s="93"/>
      <c r="C37" s="94"/>
      <c r="D37" s="95"/>
      <c r="E37" s="94"/>
      <c r="F37" s="95"/>
      <c r="G37" s="94"/>
      <c r="H37" s="93"/>
      <c r="I37" s="94"/>
    </row>
    <row r="38" spans="1:9" ht="15" thickBot="1">
      <c r="A38" s="97" t="s">
        <v>51</v>
      </c>
      <c r="B38" s="98">
        <v>19508.2</v>
      </c>
      <c r="C38" s="99">
        <f>B38*100/19508.2</f>
        <v>100</v>
      </c>
      <c r="D38" s="100">
        <v>11933.8</v>
      </c>
      <c r="E38" s="99">
        <f>D38*100/11933.8</f>
        <v>100</v>
      </c>
      <c r="F38" s="100">
        <v>8557.2000000000007</v>
      </c>
      <c r="G38" s="99">
        <f>F38*100/8557.2</f>
        <v>100</v>
      </c>
      <c r="H38" s="105">
        <v>13333</v>
      </c>
      <c r="I38" s="102">
        <f>H38*100/13333</f>
        <v>100</v>
      </c>
    </row>
    <row r="41" spans="1:9">
      <c r="A41" s="82" t="s">
        <v>84</v>
      </c>
    </row>
    <row r="42" spans="1:9">
      <c r="A42" s="106" t="s">
        <v>85</v>
      </c>
      <c r="B42" s="106"/>
    </row>
    <row r="43" spans="1:9">
      <c r="A43" s="106" t="s">
        <v>86</v>
      </c>
      <c r="B43" s="106"/>
    </row>
  </sheetData>
  <mergeCells count="4"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Bos</vt:lpstr>
      <vt:lpstr>OC</vt:lpstr>
      <vt:lpstr>Sus</vt:lpstr>
      <vt:lpstr>Cervus</vt:lpstr>
      <vt:lpstr>Equus</vt:lpstr>
    </vt:vector>
  </TitlesOfParts>
  <Company>Seminar f. Ur- und Frühgeschichte Basel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Stopp</dc:creator>
  <cp:lastModifiedBy>Barbara Stopp</cp:lastModifiedBy>
  <dcterms:created xsi:type="dcterms:W3CDTF">2001-05-02T13:53:33Z</dcterms:created>
  <dcterms:modified xsi:type="dcterms:W3CDTF">2018-11-28T07:48:07Z</dcterms:modified>
</cp:coreProperties>
</file>